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870" windowWidth="13875" windowHeight="7065" activeTab="0"/>
  </bookViews>
  <sheets>
    <sheet name="Grant element" sheetId="1" r:id="rId1"/>
    <sheet name="input" sheetId="2" state="hidden" r:id="rId2"/>
    <sheet name="Calculation" sheetId="3" state="hidden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<sst xmlns="http://schemas.openxmlformats.org/spreadsheetml/2006/main" count="30" uniqueCount="30">
  <si>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Equal principal payment</t>
  </si>
  <si>
    <t>annuity</t>
  </si>
  <si>
    <t xml:space="preserve">lump sum </t>
  </si>
  <si>
    <t>R</t>
  </si>
  <si>
    <t>M</t>
  </si>
  <si>
    <t>G</t>
  </si>
  <si>
    <t>A</t>
  </si>
  <si>
    <t>I</t>
  </si>
  <si>
    <t>INT=G-1/A</t>
  </si>
  <si>
    <t>DR = M - INT</t>
  </si>
  <si>
    <t>NR = A * DR</t>
  </si>
  <si>
    <r>
      <t>C1 = (1+I)</t>
    </r>
    <r>
      <rPr>
        <b/>
        <vertAlign val="superscript"/>
        <sz val="8"/>
        <rFont val="Arial"/>
        <family val="2"/>
      </rPr>
      <t>INT</t>
    </r>
  </si>
  <si>
    <r>
      <t>C2= (1+I)</t>
    </r>
    <r>
      <rPr>
        <b/>
        <vertAlign val="superscript"/>
        <sz val="8"/>
        <rFont val="Arial"/>
        <family val="2"/>
      </rPr>
      <t>DR</t>
    </r>
  </si>
  <si>
    <t>ZG =R * (1 -1/C1) / (A * D)</t>
  </si>
  <si>
    <r>
      <t>D = (1+I)</t>
    </r>
    <r>
      <rPr>
        <b/>
        <vertAlign val="superscript"/>
        <sz val="10"/>
        <rFont val="Arial"/>
        <family val="2"/>
      </rPr>
      <t>1/A</t>
    </r>
    <r>
      <rPr>
        <b/>
        <sz val="10"/>
        <rFont val="Arial"/>
        <family val="2"/>
      </rPr>
      <t xml:space="preserve"> - 1 </t>
    </r>
  </si>
  <si>
    <t>ZM =1 / ( (1 + R/A)NR - 1) +1</t>
  </si>
  <si>
    <t>ZX =(R/A) * ZM * (1/C1) * ((1 - 1/C2) / D)</t>
  </si>
  <si>
    <t>Elément don =100 * (1-ZG-ZX)</t>
  </si>
  <si>
    <t>EPP</t>
  </si>
  <si>
    <t>Elément don =100 * (1-ZG-ZM-ZX)</t>
  </si>
  <si>
    <t>1-(R/A)/D</t>
  </si>
  <si>
    <r>
      <t>1/(1+D)</t>
    </r>
    <r>
      <rPr>
        <b/>
        <vertAlign val="superscript"/>
        <sz val="10"/>
        <rFont val="Arial"/>
        <family val="2"/>
      </rPr>
      <t>A*INT</t>
    </r>
  </si>
  <si>
    <r>
      <t>1/(1+D)</t>
    </r>
    <r>
      <rPr>
        <b/>
        <vertAlign val="superscript"/>
        <sz val="10"/>
        <rFont val="Arial"/>
        <family val="2"/>
      </rPr>
      <t>A*M</t>
    </r>
  </si>
  <si>
    <r>
      <t>( 1/(1+D)</t>
    </r>
    <r>
      <rPr>
        <b/>
        <vertAlign val="superscript"/>
        <sz val="10"/>
        <rFont val="Arial"/>
        <family val="2"/>
      </rPr>
      <t>A*INT</t>
    </r>
    <r>
      <rPr>
        <b/>
        <sz val="10"/>
        <rFont val="Arial"/>
        <family val="2"/>
      </rPr>
      <t xml:space="preserve"> - 1/(1+D)</t>
    </r>
    <r>
      <rPr>
        <b/>
        <vertAlign val="superscript"/>
        <sz val="10"/>
        <rFont val="Arial"/>
        <family val="2"/>
      </rPr>
      <t>A*M</t>
    </r>
    <r>
      <rPr>
        <b/>
        <sz val="10"/>
        <rFont val="Arial"/>
        <family val="2"/>
      </rPr>
      <t xml:space="preserve">) </t>
    </r>
  </si>
  <si>
    <t>D*(A*M- A*INT)</t>
  </si>
  <si>
    <t>Annuity</t>
  </si>
  <si>
    <t>Note: Please ensure you enable the macro (Security Warning in Excel).</t>
  </si>
  <si>
    <t xml:space="preserve">* Enter the interest rate, including in it any charges in addition to the interest that are payable on the disbursed balance over the life of the loan. </t>
  </si>
  <si>
    <r>
      <t>element don  = 100 * (1 - (1 + R*G) / (1+I)</t>
    </r>
    <r>
      <rPr>
        <b/>
        <vertAlign val="superscript"/>
        <sz val="8"/>
        <color indexed="53"/>
        <rFont val="Arial"/>
        <family val="2"/>
      </rPr>
      <t>M</t>
    </r>
    <r>
      <rPr>
        <b/>
        <sz val="10"/>
        <color indexed="53"/>
        <rFont val="Arial"/>
        <family val="2"/>
      </rPr>
      <t>)</t>
    </r>
  </si>
  <si>
    <t xml:space="preserve">Lump sum (principal &amp; interest) 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</si>
</sst>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0.0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53"/>
      <name val="Arial"/>
      <family val="2"/>
    </font>
    <font>
      <b/>
      <vertAlign val="superscript"/>
      <sz val="8"/>
      <color indexed="5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36"/>
      <name val="Arial"/>
      <family val="2"/>
    </font>
    <font>
      <vertAlign val="superscript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3" tint="-0.24993999302387238"/>
      <name val="Arial"/>
      <family val="2"/>
    </font>
    <font>
      <b/>
      <sz val="11"/>
      <color theme="7" tint="-0.24993999302387238"/>
      <name val="Arial"/>
      <family val="2"/>
    </font>
    <font>
      <vertAlign val="superscript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178" fontId="3" fillId="33" borderId="0" xfId="0" applyNumberFormat="1" applyFont="1" applyFill="1" applyAlignment="1">
      <alignment/>
    </xf>
    <xf numFmtId="179" fontId="0" fillId="0" borderId="0" xfId="0" applyNumberFormat="1" applyAlignment="1">
      <alignment/>
    </xf>
    <xf numFmtId="0" fontId="43" fillId="5" borderId="0" xfId="0" applyFont="1" applyFill="1" applyAlignment="1">
      <alignment horizontal="centerContinuous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Continuous"/>
    </xf>
    <xf numFmtId="0" fontId="3" fillId="5" borderId="0" xfId="0" applyFont="1" applyFill="1" applyAlignment="1">
      <alignment/>
    </xf>
    <xf numFmtId="49" fontId="2" fillId="5" borderId="0" xfId="0" applyNumberFormat="1" applyFont="1" applyFill="1" applyAlignment="1">
      <alignment/>
    </xf>
    <xf numFmtId="178" fontId="3" fillId="5" borderId="0" xfId="0" applyNumberFormat="1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45" fillId="0" borderId="0" xfId="0" applyFont="1" applyAlignment="1">
      <alignment/>
    </xf>
    <xf numFmtId="0" fontId="0" fillId="5" borderId="0" xfId="0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3.emf" /><Relationship Id="rId7" Type="http://schemas.openxmlformats.org/officeDocument/2006/relationships/image" Target="../media/image21.emf" /><Relationship Id="rId8" Type="http://schemas.openxmlformats.org/officeDocument/2006/relationships/image" Target="../media/image8.emf" /><Relationship Id="rId9" Type="http://schemas.openxmlformats.org/officeDocument/2006/relationships/image" Target="../media/image13.emf" /><Relationship Id="rId10" Type="http://schemas.openxmlformats.org/officeDocument/2006/relationships/image" Target="../media/image26.emf" /><Relationship Id="rId11" Type="http://schemas.openxmlformats.org/officeDocument/2006/relationships/image" Target="../media/image7.emf" /><Relationship Id="rId12" Type="http://schemas.openxmlformats.org/officeDocument/2006/relationships/image" Target="../media/image14.emf" /><Relationship Id="rId13" Type="http://schemas.openxmlformats.org/officeDocument/2006/relationships/image" Target="../media/image12.emf" /><Relationship Id="rId14" Type="http://schemas.openxmlformats.org/officeDocument/2006/relationships/image" Target="../media/image2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0.emf" /><Relationship Id="rId18" Type="http://schemas.openxmlformats.org/officeDocument/2006/relationships/image" Target="../media/image15.emf" /><Relationship Id="rId19" Type="http://schemas.openxmlformats.org/officeDocument/2006/relationships/image" Target="../media/image28.emf" /><Relationship Id="rId20" Type="http://schemas.openxmlformats.org/officeDocument/2006/relationships/image" Target="../media/image17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16.emf" /><Relationship Id="rId2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8</xdr:row>
      <xdr:rowOff>152400</xdr:rowOff>
    </xdr:from>
    <xdr:to>
      <xdr:col>9</xdr:col>
      <xdr:colOff>133350</xdr:colOff>
      <xdr:row>10</xdr:row>
      <xdr:rowOff>38100</xdr:rowOff>
    </xdr:to>
    <xdr:pic>
      <xdr:nvPicPr>
        <xdr:cNvPr id="1" name="cbTypeOfRepay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76375"/>
          <a:ext cx="1819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28575</xdr:rowOff>
    </xdr:from>
    <xdr:to>
      <xdr:col>5</xdr:col>
      <xdr:colOff>257175</xdr:colOff>
      <xdr:row>10</xdr:row>
      <xdr:rowOff>57150</xdr:rowOff>
    </xdr:to>
    <xdr:pic>
      <xdr:nvPicPr>
        <xdr:cNvPr id="2" name="lbl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533525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95250</xdr:rowOff>
    </xdr:from>
    <xdr:to>
      <xdr:col>9</xdr:col>
      <xdr:colOff>104775</xdr:colOff>
      <xdr:row>8</xdr:row>
      <xdr:rowOff>0</xdr:rowOff>
    </xdr:to>
    <xdr:pic>
      <xdr:nvPicPr>
        <xdr:cNvPr id="3" name="tbAmou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0953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133350</xdr:rowOff>
    </xdr:from>
    <xdr:to>
      <xdr:col>7</xdr:col>
      <xdr:colOff>28575</xdr:colOff>
      <xdr:row>8</xdr:row>
      <xdr:rowOff>76200</xdr:rowOff>
    </xdr:to>
    <xdr:pic>
      <xdr:nvPicPr>
        <xdr:cNvPr id="4" name="lblamo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133475"/>
          <a:ext cx="2438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13</xdr:row>
      <xdr:rowOff>47625</xdr:rowOff>
    </xdr:from>
    <xdr:to>
      <xdr:col>6</xdr:col>
      <xdr:colOff>600075</xdr:colOff>
      <xdr:row>14</xdr:row>
      <xdr:rowOff>114300</xdr:rowOff>
    </xdr:to>
    <xdr:pic>
      <xdr:nvPicPr>
        <xdr:cNvPr id="5" name="tbInterestr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22002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85725</xdr:rowOff>
    </xdr:from>
    <xdr:to>
      <xdr:col>5</xdr:col>
      <xdr:colOff>504825</xdr:colOff>
      <xdr:row>14</xdr:row>
      <xdr:rowOff>114300</xdr:rowOff>
    </xdr:to>
    <xdr:pic>
      <xdr:nvPicPr>
        <xdr:cNvPr id="6" name="lbl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2238375"/>
          <a:ext cx="1695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114300</xdr:rowOff>
    </xdr:from>
    <xdr:to>
      <xdr:col>5</xdr:col>
      <xdr:colOff>257175</xdr:colOff>
      <xdr:row>16</xdr:row>
      <xdr:rowOff>142875</xdr:rowOff>
    </xdr:to>
    <xdr:pic>
      <xdr:nvPicPr>
        <xdr:cNvPr id="7" name="lblMaturit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57375" y="2590800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9</xdr:col>
      <xdr:colOff>133350</xdr:colOff>
      <xdr:row>16</xdr:row>
      <xdr:rowOff>142875</xdr:rowOff>
    </xdr:to>
    <xdr:pic>
      <xdr:nvPicPr>
        <xdr:cNvPr id="8" name="tbMaturit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2552700"/>
          <a:ext cx="1819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76200</xdr:rowOff>
    </xdr:from>
    <xdr:to>
      <xdr:col>5</xdr:col>
      <xdr:colOff>257175</xdr:colOff>
      <xdr:row>12</xdr:row>
      <xdr:rowOff>104775</xdr:rowOff>
    </xdr:to>
    <xdr:pic>
      <xdr:nvPicPr>
        <xdr:cNvPr id="9" name="lblpp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1905000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38100</xdr:rowOff>
    </xdr:from>
    <xdr:to>
      <xdr:col>9</xdr:col>
      <xdr:colOff>133350</xdr:colOff>
      <xdr:row>12</xdr:row>
      <xdr:rowOff>104775</xdr:rowOff>
    </xdr:to>
    <xdr:pic>
      <xdr:nvPicPr>
        <xdr:cNvPr id="10" name="cbp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866900"/>
          <a:ext cx="1819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152400</xdr:rowOff>
    </xdr:from>
    <xdr:to>
      <xdr:col>5</xdr:col>
      <xdr:colOff>257175</xdr:colOff>
      <xdr:row>19</xdr:row>
      <xdr:rowOff>19050</xdr:rowOff>
    </xdr:to>
    <xdr:pic>
      <xdr:nvPicPr>
        <xdr:cNvPr id="11" name="lblGraceperio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57375" y="2952750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66675</xdr:rowOff>
    </xdr:from>
    <xdr:to>
      <xdr:col>5</xdr:col>
      <xdr:colOff>257175</xdr:colOff>
      <xdr:row>21</xdr:row>
      <xdr:rowOff>95250</xdr:rowOff>
    </xdr:to>
    <xdr:pic>
      <xdr:nvPicPr>
        <xdr:cNvPr id="12" name="lbld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57375" y="3352800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9525</xdr:rowOff>
    </xdr:from>
    <xdr:to>
      <xdr:col>5</xdr:col>
      <xdr:colOff>257175</xdr:colOff>
      <xdr:row>27</xdr:row>
      <xdr:rowOff>38100</xdr:rowOff>
    </xdr:to>
    <xdr:pic>
      <xdr:nvPicPr>
        <xdr:cNvPr id="13" name="lblG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57375" y="4267200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25</xdr:row>
      <xdr:rowOff>133350</xdr:rowOff>
    </xdr:from>
    <xdr:to>
      <xdr:col>9</xdr:col>
      <xdr:colOff>104775</xdr:colOff>
      <xdr:row>27</xdr:row>
      <xdr:rowOff>38100</xdr:rowOff>
    </xdr:to>
    <xdr:pic>
      <xdr:nvPicPr>
        <xdr:cNvPr id="14" name="tb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4229100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22</xdr:row>
      <xdr:rowOff>133350</xdr:rowOff>
    </xdr:from>
    <xdr:to>
      <xdr:col>7</xdr:col>
      <xdr:colOff>552450</xdr:colOff>
      <xdr:row>24</xdr:row>
      <xdr:rowOff>76200</xdr:rowOff>
    </xdr:to>
    <xdr:pic>
      <xdr:nvPicPr>
        <xdr:cNvPr id="15" name="btn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374332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20</xdr:row>
      <xdr:rowOff>95250</xdr:rowOff>
    </xdr:from>
    <xdr:to>
      <xdr:col>7</xdr:col>
      <xdr:colOff>285750</xdr:colOff>
      <xdr:row>21</xdr:row>
      <xdr:rowOff>95250</xdr:rowOff>
    </xdr:to>
    <xdr:pic>
      <xdr:nvPicPr>
        <xdr:cNvPr id="16" name="lblpercent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52925" y="33813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31</xdr:row>
      <xdr:rowOff>0</xdr:rowOff>
    </xdr:from>
    <xdr:to>
      <xdr:col>7</xdr:col>
      <xdr:colOff>504825</xdr:colOff>
      <xdr:row>32</xdr:row>
      <xdr:rowOff>104775</xdr:rowOff>
    </xdr:to>
    <xdr:pic>
      <xdr:nvPicPr>
        <xdr:cNvPr id="17" name="btnRese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52850" y="5067300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13</xdr:row>
      <xdr:rowOff>57150</xdr:rowOff>
    </xdr:from>
    <xdr:to>
      <xdr:col>7</xdr:col>
      <xdr:colOff>276225</xdr:colOff>
      <xdr:row>14</xdr:row>
      <xdr:rowOff>57150</xdr:rowOff>
    </xdr:to>
    <xdr:pic>
      <xdr:nvPicPr>
        <xdr:cNvPr id="18" name="Label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43400" y="2209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</xdr:row>
      <xdr:rowOff>0</xdr:rowOff>
    </xdr:from>
    <xdr:to>
      <xdr:col>9</xdr:col>
      <xdr:colOff>352425</xdr:colOff>
      <xdr:row>10</xdr:row>
      <xdr:rowOff>9525</xdr:rowOff>
    </xdr:to>
    <xdr:pic>
      <xdr:nvPicPr>
        <xdr:cNvPr id="19" name="w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24525" y="15049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13</xdr:row>
      <xdr:rowOff>19050</xdr:rowOff>
    </xdr:from>
    <xdr:to>
      <xdr:col>7</xdr:col>
      <xdr:colOff>390525</xdr:colOff>
      <xdr:row>14</xdr:row>
      <xdr:rowOff>28575</xdr:rowOff>
    </xdr:to>
    <xdr:pic>
      <xdr:nvPicPr>
        <xdr:cNvPr id="20" name="w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43425" y="21717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104775</xdr:rowOff>
    </xdr:from>
    <xdr:to>
      <xdr:col>9</xdr:col>
      <xdr:colOff>333375</xdr:colOff>
      <xdr:row>16</xdr:row>
      <xdr:rowOff>114300</xdr:rowOff>
    </xdr:to>
    <xdr:pic>
      <xdr:nvPicPr>
        <xdr:cNvPr id="21" name="w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2581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11</xdr:row>
      <xdr:rowOff>66675</xdr:rowOff>
    </xdr:from>
    <xdr:to>
      <xdr:col>9</xdr:col>
      <xdr:colOff>342900</xdr:colOff>
      <xdr:row>12</xdr:row>
      <xdr:rowOff>76200</xdr:rowOff>
    </xdr:to>
    <xdr:pic>
      <xdr:nvPicPr>
        <xdr:cNvPr id="22" name="w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00" y="18954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17</xdr:row>
      <xdr:rowOff>114300</xdr:rowOff>
    </xdr:from>
    <xdr:to>
      <xdr:col>9</xdr:col>
      <xdr:colOff>323850</xdr:colOff>
      <xdr:row>18</xdr:row>
      <xdr:rowOff>123825</xdr:rowOff>
    </xdr:to>
    <xdr:pic>
      <xdr:nvPicPr>
        <xdr:cNvPr id="23" name="w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95950" y="29146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2</xdr:row>
      <xdr:rowOff>171450</xdr:rowOff>
    </xdr:from>
    <xdr:to>
      <xdr:col>9</xdr:col>
      <xdr:colOff>552450</xdr:colOff>
      <xdr:row>5</xdr:row>
      <xdr:rowOff>9525</xdr:rowOff>
    </xdr:to>
    <xdr:pic>
      <xdr:nvPicPr>
        <xdr:cNvPr id="24" name="lbltitl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90775" y="495300"/>
          <a:ext cx="3648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20</xdr:row>
      <xdr:rowOff>47625</xdr:rowOff>
    </xdr:from>
    <xdr:to>
      <xdr:col>6</xdr:col>
      <xdr:colOff>600075</xdr:colOff>
      <xdr:row>21</xdr:row>
      <xdr:rowOff>114300</xdr:rowOff>
    </xdr:to>
    <xdr:pic>
      <xdr:nvPicPr>
        <xdr:cNvPr id="25" name="tbDiscountr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33337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28</xdr:row>
      <xdr:rowOff>133350</xdr:rowOff>
    </xdr:from>
    <xdr:to>
      <xdr:col>9</xdr:col>
      <xdr:colOff>104775</xdr:colOff>
      <xdr:row>30</xdr:row>
      <xdr:rowOff>38100</xdr:rowOff>
    </xdr:to>
    <xdr:pic>
      <xdr:nvPicPr>
        <xdr:cNvPr id="26" name="tbGE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47148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29</xdr:row>
      <xdr:rowOff>9525</xdr:rowOff>
    </xdr:from>
    <xdr:to>
      <xdr:col>5</xdr:col>
      <xdr:colOff>400050</xdr:colOff>
      <xdr:row>30</xdr:row>
      <xdr:rowOff>47625</xdr:rowOff>
    </xdr:to>
    <xdr:pic>
      <xdr:nvPicPr>
        <xdr:cNvPr id="27" name="Label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57375" y="4752975"/>
          <a:ext cx="1590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20</xdr:row>
      <xdr:rowOff>66675</xdr:rowOff>
    </xdr:from>
    <xdr:to>
      <xdr:col>7</xdr:col>
      <xdr:colOff>352425</xdr:colOff>
      <xdr:row>21</xdr:row>
      <xdr:rowOff>76200</xdr:rowOff>
    </xdr:to>
    <xdr:pic>
      <xdr:nvPicPr>
        <xdr:cNvPr id="28" name="w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05325" y="33528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114300</xdr:rowOff>
    </xdr:from>
    <xdr:to>
      <xdr:col>9</xdr:col>
      <xdr:colOff>133350</xdr:colOff>
      <xdr:row>19</xdr:row>
      <xdr:rowOff>19050</xdr:rowOff>
    </xdr:to>
    <xdr:pic>
      <xdr:nvPicPr>
        <xdr:cNvPr id="29" name="tbGraceperio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2914650"/>
          <a:ext cx="1819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showGridLines="0" tabSelected="1" zoomScalePageLayoutView="0" workbookViewId="0" topLeftCell="A1">
      <selection activeCell="R35" sqref="R35"/>
    </sheetView>
  </sheetViews>
  <sheetFormatPr defaultColWidth="9.140625" defaultRowHeight="12.75"/>
  <cols>
    <col min="5" max="5" width="9.140625" style="0" customWidth="1"/>
    <col min="9" max="9" width="9.140625" style="0" customWidth="1"/>
    <col min="11" max="13" width="9.140625" style="0" customWidth="1"/>
    <col min="15" max="15" width="9.14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13" ht="15">
      <c r="A3" s="12"/>
      <c r="B3" s="13"/>
      <c r="C3" s="10"/>
      <c r="D3" s="10"/>
      <c r="E3" s="10"/>
      <c r="F3" s="10"/>
      <c r="G3" s="10"/>
      <c r="H3" s="1"/>
      <c r="I3" s="1"/>
      <c r="J3" s="1"/>
      <c r="K3" s="1"/>
      <c r="M3" s="2"/>
    </row>
    <row r="4" spans="1:13" ht="12.75">
      <c r="A4" s="12"/>
      <c r="B4" s="12"/>
      <c r="C4" s="1"/>
      <c r="D4" s="1"/>
      <c r="E4" s="1"/>
      <c r="F4" s="1"/>
      <c r="G4" s="1"/>
      <c r="H4" s="1"/>
      <c r="I4" s="1"/>
      <c r="J4" s="1"/>
      <c r="K4" s="14"/>
      <c r="M4" s="2"/>
    </row>
    <row r="5" spans="1:13" ht="12.75">
      <c r="A5" s="12"/>
      <c r="B5" s="12"/>
      <c r="C5" s="1"/>
      <c r="D5" s="1"/>
      <c r="E5" s="1"/>
      <c r="F5" s="1"/>
      <c r="G5" s="1"/>
      <c r="H5" s="1"/>
      <c r="I5" s="1"/>
      <c r="J5" s="1"/>
      <c r="K5" s="14"/>
      <c r="M5" s="5"/>
    </row>
    <row r="6" spans="1:13" ht="12.75">
      <c r="A6" s="12"/>
      <c r="B6" s="12"/>
      <c r="C6" s="1"/>
      <c r="D6" s="1"/>
      <c r="E6" s="1"/>
      <c r="F6" s="1"/>
      <c r="G6" s="1"/>
      <c r="H6" s="1"/>
      <c r="I6" s="1"/>
      <c r="J6" s="1"/>
      <c r="K6" s="14"/>
      <c r="M6" s="2"/>
    </row>
    <row r="7" spans="1:13" ht="12.75">
      <c r="A7" s="12"/>
      <c r="B7" s="12"/>
      <c r="C7" s="1"/>
      <c r="D7" s="1"/>
      <c r="E7" s="1"/>
      <c r="F7" s="1"/>
      <c r="G7" s="1"/>
      <c r="H7" s="1"/>
      <c r="I7" s="1"/>
      <c r="J7" s="1"/>
      <c r="K7" s="14"/>
      <c r="M7" s="2"/>
    </row>
    <row r="8" spans="1:13" ht="12.75">
      <c r="A8" s="12"/>
      <c r="B8" s="12"/>
      <c r="C8" s="1"/>
      <c r="D8" s="1"/>
      <c r="E8" s="1"/>
      <c r="F8" s="1"/>
      <c r="G8" s="1"/>
      <c r="H8" s="1"/>
      <c r="I8" s="1"/>
      <c r="J8" s="1"/>
      <c r="K8" s="14"/>
      <c r="M8" s="2"/>
    </row>
    <row r="9" spans="1:15" ht="14.25">
      <c r="A9" s="12"/>
      <c r="B9" s="12"/>
      <c r="C9" s="1"/>
      <c r="D9" s="1"/>
      <c r="E9" s="1"/>
      <c r="F9" s="1"/>
      <c r="G9" s="1"/>
      <c r="H9" s="1"/>
      <c r="I9" s="1"/>
      <c r="J9" s="1"/>
      <c r="K9" s="14"/>
      <c r="M9" s="2"/>
      <c r="O9" s="18"/>
    </row>
    <row r="10" spans="1:13" ht="12.75">
      <c r="A10" s="12"/>
      <c r="B10" s="12"/>
      <c r="C10" s="1"/>
      <c r="D10" s="1"/>
      <c r="E10" s="1"/>
      <c r="F10" s="1"/>
      <c r="G10" s="1"/>
      <c r="H10" s="1"/>
      <c r="I10" s="1"/>
      <c r="J10" s="1"/>
      <c r="K10" s="14"/>
      <c r="M10" s="4"/>
    </row>
    <row r="11" spans="1:15" ht="12.75">
      <c r="A11" s="12"/>
      <c r="B11" s="12"/>
      <c r="C11" s="1"/>
      <c r="D11" s="1"/>
      <c r="E11" s="1"/>
      <c r="F11" s="1"/>
      <c r="G11" s="1"/>
      <c r="H11" s="1"/>
      <c r="I11" s="1"/>
      <c r="J11" s="1"/>
      <c r="K11" s="15"/>
      <c r="L11" s="9"/>
      <c r="M11" s="3"/>
      <c r="O11" s="6"/>
    </row>
    <row r="12" spans="1:11" ht="12.75">
      <c r="A12" s="12"/>
      <c r="B12" s="12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2"/>
      <c r="B13" s="12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2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2"/>
      <c r="B15" s="12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2"/>
      <c r="B16" s="12"/>
      <c r="C16" s="1"/>
      <c r="D16" s="1"/>
      <c r="E16" s="1"/>
      <c r="F16" s="1"/>
      <c r="G16" s="1"/>
      <c r="H16" s="1"/>
      <c r="I16" s="16"/>
      <c r="J16" s="1"/>
      <c r="K16" s="1"/>
    </row>
    <row r="17" spans="1:11" ht="12.75">
      <c r="A17" s="12"/>
      <c r="B17" s="12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2"/>
      <c r="B18" s="12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2"/>
      <c r="B19" s="12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2"/>
      <c r="B20" s="12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2"/>
      <c r="B21" s="12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2"/>
      <c r="B22" s="12"/>
      <c r="C22" s="1"/>
      <c r="D22" s="1"/>
      <c r="E22" s="1"/>
      <c r="F22" s="1"/>
      <c r="G22" s="1"/>
      <c r="H22" s="1"/>
      <c r="I22" s="17"/>
      <c r="J22" s="1"/>
      <c r="K22" s="1"/>
    </row>
    <row r="23" spans="1:11" ht="12.75">
      <c r="A23" s="12"/>
      <c r="B23" s="12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2"/>
      <c r="B24" s="12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2"/>
      <c r="B25" s="12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2"/>
      <c r="B26" s="12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2"/>
      <c r="B27" s="12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2"/>
      <c r="B28" s="12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2"/>
      <c r="B29" s="12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2"/>
      <c r="B30" s="12"/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29.25" customHeight="1">
      <c r="C35" s="19" t="s">
        <v>27</v>
      </c>
      <c r="D35" s="19"/>
      <c r="E35" s="19"/>
      <c r="F35" s="19"/>
      <c r="G35" s="19"/>
      <c r="H35" s="19"/>
      <c r="I35" s="19"/>
      <c r="J35" s="19"/>
      <c r="K35" s="19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 t="s">
        <v>26</v>
      </c>
      <c r="D37" s="1"/>
      <c r="E37" s="1"/>
      <c r="F37" s="1"/>
      <c r="G37" s="1"/>
      <c r="H37" s="1"/>
      <c r="I37" s="1"/>
      <c r="J37" s="1"/>
      <c r="K37" s="1"/>
    </row>
  </sheetData>
  <sheetProtection selectLockedCells="1" selectUnlockedCells="1"/>
  <mergeCells count="1">
    <mergeCell ref="C35:K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6"/>
  <sheetViews>
    <sheetView zoomScalePageLayoutView="0" workbookViewId="0" topLeftCell="A1">
      <selection activeCell="B48" sqref="B48"/>
    </sheetView>
  </sheetViews>
  <sheetFormatPr defaultColWidth="9.140625" defaultRowHeight="12.75"/>
  <sheetData>
    <row r="3" spans="1:6" ht="12.75">
      <c r="A3">
        <v>1</v>
      </c>
      <c r="B3" t="s">
        <v>0</v>
      </c>
      <c r="F3">
        <v>1</v>
      </c>
    </row>
    <row r="4" spans="1:6" ht="12.75">
      <c r="A4">
        <v>2</v>
      </c>
      <c r="B4" t="s">
        <v>25</v>
      </c>
      <c r="F4">
        <v>2</v>
      </c>
    </row>
    <row r="5" spans="1:6" ht="12.75">
      <c r="A5">
        <v>3</v>
      </c>
      <c r="B5" t="s">
        <v>29</v>
      </c>
      <c r="F5">
        <v>4</v>
      </c>
    </row>
    <row r="6" ht="12.75">
      <c r="F6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1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3.8515625" style="7" customWidth="1"/>
    <col min="2" max="2" width="9.140625" style="7" customWidth="1"/>
    <col min="3" max="3" width="41.57421875" style="0" customWidth="1"/>
    <col min="4" max="4" width="10.00390625" style="0" bestFit="1" customWidth="1"/>
    <col min="5" max="5" width="39.421875" style="0" bestFit="1" customWidth="1"/>
    <col min="7" max="7" width="39.28125" style="0" bestFit="1" customWidth="1"/>
  </cols>
  <sheetData>
    <row r="2" spans="3:7" ht="12.75">
      <c r="C2" t="s">
        <v>1</v>
      </c>
      <c r="E2" t="s">
        <v>18</v>
      </c>
      <c r="G2" t="s">
        <v>2</v>
      </c>
    </row>
    <row r="3" spans="1:6" ht="12.75">
      <c r="A3" s="7" t="s">
        <v>3</v>
      </c>
      <c r="B3" s="7">
        <v>4</v>
      </c>
      <c r="C3" t="s">
        <v>8</v>
      </c>
      <c r="D3">
        <f>B10-1/B8</f>
        <v>1</v>
      </c>
      <c r="E3" s="2" t="s">
        <v>20</v>
      </c>
      <c r="F3">
        <f>1-(B3/100/B8)/B9</f>
        <v>0.20000000000000073</v>
      </c>
    </row>
    <row r="4" spans="3:6" ht="14.25">
      <c r="C4" s="2" t="s">
        <v>9</v>
      </c>
      <c r="D4">
        <f>B6-D3</f>
        <v>9</v>
      </c>
      <c r="E4" s="2" t="s">
        <v>21</v>
      </c>
      <c r="F4">
        <f>1/(1+B9)^(B8*D3)</f>
        <v>0.9523809523809523</v>
      </c>
    </row>
    <row r="5" spans="3:6" ht="14.25">
      <c r="C5" s="2" t="s">
        <v>10</v>
      </c>
      <c r="D5">
        <f>B8*D4</f>
        <v>9</v>
      </c>
      <c r="E5" s="5" t="s">
        <v>22</v>
      </c>
      <c r="F5">
        <f>1/(1+B9)^(B8*B6)</f>
        <v>0.6139132535407593</v>
      </c>
    </row>
    <row r="6" spans="1:6" ht="14.25">
      <c r="A6" s="7" t="s">
        <v>4</v>
      </c>
      <c r="B6" s="7">
        <v>10</v>
      </c>
      <c r="C6" s="2" t="s">
        <v>11</v>
      </c>
      <c r="D6">
        <f>(1+B12/100)^D3</f>
        <v>1.05</v>
      </c>
      <c r="E6" s="2" t="s">
        <v>23</v>
      </c>
      <c r="F6">
        <f>F4-F5</f>
        <v>0.338467698840193</v>
      </c>
    </row>
    <row r="7" spans="3:6" ht="12.75">
      <c r="C7" s="2" t="s">
        <v>12</v>
      </c>
      <c r="D7">
        <f>(1+B12/100)^D4</f>
        <v>1.5513282159785158</v>
      </c>
      <c r="E7" s="2" t="s">
        <v>24</v>
      </c>
      <c r="F7">
        <f>B9*(B8*B6-B8*D3)</f>
        <v>0.4500000000000004</v>
      </c>
    </row>
    <row r="8" spans="1:5" ht="12.75">
      <c r="A8" s="7" t="s">
        <v>6</v>
      </c>
      <c r="B8" s="7">
        <v>1</v>
      </c>
      <c r="C8" s="2" t="s">
        <v>13</v>
      </c>
      <c r="D8">
        <f>B3/100*(1-1/D6)/(B8*B9)</f>
        <v>0.038095238095238106</v>
      </c>
      <c r="E8" s="2"/>
    </row>
    <row r="9" spans="1:5" ht="14.25">
      <c r="A9" s="8" t="s">
        <v>14</v>
      </c>
      <c r="B9" s="7">
        <f>(1+B12/100)^(1/B8)-1</f>
        <v>0.050000000000000044</v>
      </c>
      <c r="C9" s="2" t="s">
        <v>15</v>
      </c>
      <c r="D9">
        <f>1/((1+B3/100/B8)^D5-1)+1</f>
        <v>3.3623248174428806</v>
      </c>
      <c r="E9" s="2"/>
    </row>
    <row r="10" spans="1:5" ht="12.75">
      <c r="A10" s="7" t="s">
        <v>5</v>
      </c>
      <c r="B10" s="7">
        <v>2</v>
      </c>
      <c r="C10" s="2" t="s">
        <v>16</v>
      </c>
      <c r="D10">
        <f>(B3/100/B8)*D9*(1/D6)*((1-1/D7)/B9)</f>
        <v>0.9104306749705304</v>
      </c>
      <c r="E10" s="4"/>
    </row>
    <row r="11" spans="3:8" ht="12.75">
      <c r="C11" s="3" t="s">
        <v>17</v>
      </c>
      <c r="D11" s="11">
        <f>100*(1-D8-D10)</f>
        <v>5.14740869342315</v>
      </c>
      <c r="E11" s="3" t="s">
        <v>19</v>
      </c>
      <c r="F11" s="11">
        <f>100*F3*(1-(F6/F7))</f>
        <v>4.95699116265812</v>
      </c>
      <c r="G11" s="6" t="s">
        <v>28</v>
      </c>
      <c r="H11" s="11">
        <f>100*(1-(1+(B3/100)*B6)/(1+B12/100)^B6)</f>
        <v>14.052144504293707</v>
      </c>
    </row>
    <row r="12" spans="1:8" ht="12.75">
      <c r="A12" s="7" t="s">
        <v>7</v>
      </c>
      <c r="B12" s="7">
        <v>5</v>
      </c>
      <c r="H12" s="11">
        <f>100*(1-(1+(B3/100)*B10)/(1+B12/100)^B6)</f>
        <v>33.69736861759799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J41" sqref="J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thielemans_v</dc:creator>
  <cp:keywords/>
  <dc:description/>
  <cp:lastModifiedBy>THIELEMANS Valérie</cp:lastModifiedBy>
  <cp:lastPrinted>2008-08-05T15:16:37Z</cp:lastPrinted>
  <dcterms:created xsi:type="dcterms:W3CDTF">2008-08-05T14:46:49Z</dcterms:created>
  <dcterms:modified xsi:type="dcterms:W3CDTF">2018-01-02T10:22:20Z</dcterms:modified>
  <cp:category/>
  <cp:version/>
  <cp:contentType/>
  <cp:contentStatus/>
</cp:coreProperties>
</file>