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SSD_PMR\BACKUP\PMR Webpage Webtool and simulator\webpage\changes XX_2023update_NOTDONEYET\For the 10 July\2023 PMR Questionnaire\"/>
    </mc:Choice>
  </mc:AlternateContent>
  <xr:revisionPtr revIDLastSave="0" documentId="13_ncr:1_{25D5E478-3CFE-4EE3-94B4-1F197A6516AD}" xr6:coauthVersionLast="47" xr6:coauthVersionMax="47" xr10:uidLastSave="{00000000-0000-0000-0000-000000000000}"/>
  <workbookProtection workbookAlgorithmName="SHA-512" workbookHashValue="9GK2fuZUJsOkZl0sASX/DLgznSzTLTisKoqOi9E0hd1MEML7SqIKMHkJnMh8Bcg5CrJ55X2Srj4dI4Pir+MDaw==" workbookSaltValue="AZ6Zd3/pN+ZC40Vij0ZKEA==" workbookSpinCount="100000" lockStructure="1"/>
  <bookViews>
    <workbookView xWindow="-10" yWindow="-10" windowWidth="19220" windowHeight="11300" firstSheet="1" activeTab="3" xr2:uid="{00000000-000D-0000-FFFF-FFFF00000000}"/>
  </bookViews>
  <sheets>
    <sheet name="Country" sheetId="33" state="hidden" r:id="rId1"/>
    <sheet name="Sector classification " sheetId="55" r:id="rId2"/>
    <sheet name="READ ME" sheetId="56" state="hidden" r:id="rId3"/>
    <sheet name="7-Retail trade" sheetId="10" r:id="rId4"/>
    <sheet name="Database_n" sheetId="50" state="hidden" r:id="rId5"/>
    <sheet name="Lists" sheetId="52" state="hidden" r:id="rId6"/>
    <sheet name="Conditions" sheetId="53" state="hidden" r:id="rId7"/>
  </sheets>
  <definedNames>
    <definedName name="_xlnm._FilterDatabase" localSheetId="3" hidden="1">'7-Retail trade'!$A$4:$AF$156</definedName>
    <definedName name="_xlnm._FilterDatabase" localSheetId="4" hidden="1">Database_n!$A$1:$G$98</definedName>
    <definedName name="ECO_2023_A">Lists!$A$9:$A$11</definedName>
    <definedName name="ECO_2023_B">Lists!$B$9:$B$15</definedName>
    <definedName name="ECO_2023_C">Lists!$C$9:$C$10</definedName>
    <definedName name="ECO_2023_E">Lists!$E$9:$E$12</definedName>
    <definedName name="ECO_2023_G">Lists!$G$9:$G$12</definedName>
    <definedName name="ECO_2023_H">Lists!$H$9:$H$12</definedName>
    <definedName name="ECO_2023_H_a">Lists!$H$20:$H$23</definedName>
    <definedName name="ECO_2023_L">Lists!$L$9:$L$13</definedName>
    <definedName name="ECO_2023_N">Lists!#REF!</definedName>
    <definedName name="ECO_2023_O">Lists!$O$9:$O$11</definedName>
    <definedName name="ECO_2023_Q">Lists!$Q$9:$Q$12</definedName>
    <definedName name="ECO_2023_R">Lists!$R$9:$R$11</definedName>
    <definedName name="ECO_2023_S">Lists!$S$2:$S$26</definedName>
    <definedName name="ECO_2023_T">Lists!$T$2:$T$170</definedName>
    <definedName name="ECO_2023_U">Lists!$U$2:$U$27</definedName>
    <definedName name="ECO_2023_V">Lists!$V$2:$V$33</definedName>
    <definedName name="ECO_2023_W">Lists!$W$2:$W$367</definedName>
    <definedName name="ECO_A">Lists!$A$2:$A$3</definedName>
    <definedName name="ECO_B">Lists!$B$2:$B$4</definedName>
    <definedName name="ECO_D">Lists!$D$2:$D$4</definedName>
    <definedName name="ECO_E">Lists!$E$2:$E$4</definedName>
    <definedName name="ECO_F">Lists!$F$2:$F$4</definedName>
    <definedName name="ECO_G">Lists!$G$2:$G$4</definedName>
    <definedName name="ECO_H">Lists!$H$2:$H$5</definedName>
    <definedName name="ECO_I">Lists!$I$2:$I$3</definedName>
    <definedName name="ECO_J">Lists!$J$2:$J$3</definedName>
    <definedName name="ECO_K">Lists!$K$2:$K$4</definedName>
    <definedName name="ECO_L">Lists!$L$2:$L$5</definedName>
    <definedName name="ECO_M">Lists!$M$2:$M$4</definedName>
    <definedName name="ECO_N">Lists!$N$2:$N$4</definedName>
    <definedName name="ECO_O">Lists!$O$2:$O$3</definedName>
    <definedName name="ECO_P">Lists!$P$2:$P$4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0" l="1"/>
  <c r="I4" i="50"/>
  <c r="I5" i="50"/>
  <c r="I6" i="50"/>
  <c r="I7" i="50"/>
  <c r="I8" i="50"/>
  <c r="I9" i="50"/>
  <c r="I10" i="50"/>
  <c r="I11" i="50"/>
  <c r="I12" i="50"/>
  <c r="I13" i="50"/>
  <c r="I14" i="50"/>
  <c r="I15" i="50"/>
  <c r="I16" i="50"/>
  <c r="I17" i="50"/>
  <c r="I18" i="50"/>
  <c r="I19" i="50"/>
  <c r="I20" i="50"/>
  <c r="I21" i="50"/>
  <c r="I22" i="50"/>
  <c r="I23" i="50"/>
  <c r="I24" i="50"/>
  <c r="I25" i="50"/>
  <c r="I26" i="50"/>
  <c r="I27" i="50"/>
  <c r="I28" i="50"/>
  <c r="I29" i="50"/>
  <c r="I30" i="50"/>
  <c r="I31" i="50"/>
  <c r="I32" i="50"/>
  <c r="I33" i="50"/>
  <c r="I34" i="50"/>
  <c r="I35" i="50"/>
  <c r="I36" i="50"/>
  <c r="I37" i="50"/>
  <c r="I38" i="50"/>
  <c r="I39" i="50"/>
  <c r="I40" i="50"/>
  <c r="I41" i="50"/>
  <c r="I42" i="50"/>
  <c r="I43" i="50"/>
  <c r="I44" i="50"/>
  <c r="I45" i="50"/>
  <c r="I46" i="50"/>
  <c r="I47" i="50"/>
  <c r="I48" i="50"/>
  <c r="I49" i="50"/>
  <c r="I50" i="50"/>
  <c r="I51" i="50"/>
  <c r="I52" i="50"/>
  <c r="I53" i="50"/>
  <c r="I54" i="50"/>
  <c r="I55" i="50"/>
  <c r="I56" i="50"/>
  <c r="I57" i="50"/>
  <c r="I58" i="50"/>
  <c r="I59" i="50"/>
  <c r="I60" i="50"/>
  <c r="I61" i="50"/>
  <c r="I62" i="50"/>
  <c r="I63" i="50"/>
  <c r="I64" i="50"/>
  <c r="I65" i="50"/>
  <c r="I66" i="50"/>
  <c r="I67" i="50"/>
  <c r="I68" i="50"/>
  <c r="I69" i="50"/>
  <c r="I70" i="50"/>
  <c r="I71" i="50"/>
  <c r="I72" i="50"/>
  <c r="I73" i="50"/>
  <c r="I74" i="50"/>
  <c r="I75" i="50"/>
  <c r="I76" i="50"/>
  <c r="I77"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18" i="50"/>
  <c r="I119" i="50"/>
  <c r="I120" i="50"/>
  <c r="I121" i="50"/>
  <c r="I122" i="50"/>
  <c r="I123" i="50"/>
  <c r="I124" i="50"/>
  <c r="I125" i="50"/>
  <c r="I126" i="50"/>
  <c r="I127" i="50"/>
  <c r="I128" i="50"/>
  <c r="I1" i="50"/>
  <c r="I2" i="50"/>
  <c r="H128" i="50"/>
  <c r="H127" i="50"/>
  <c r="H126" i="50"/>
  <c r="H125" i="50"/>
  <c r="H124" i="50"/>
  <c r="H123" i="50"/>
  <c r="H122" i="50"/>
  <c r="H121" i="50"/>
  <c r="H120" i="50"/>
  <c r="H119" i="50"/>
  <c r="H118" i="50"/>
  <c r="H117" i="50"/>
  <c r="H116" i="50"/>
  <c r="H115" i="50"/>
  <c r="H114" i="50"/>
  <c r="H113" i="50"/>
  <c r="H112" i="50"/>
  <c r="H111" i="50"/>
  <c r="H110" i="50"/>
  <c r="H109" i="50"/>
  <c r="H108" i="50"/>
  <c r="H107" i="50"/>
  <c r="H106" i="50"/>
  <c r="H105" i="50"/>
  <c r="H104" i="50"/>
  <c r="H103" i="50"/>
  <c r="H102" i="50"/>
  <c r="H101" i="50"/>
  <c r="H100" i="50"/>
  <c r="H99" i="50"/>
  <c r="H98" i="50"/>
  <c r="H97" i="50"/>
  <c r="H96" i="50"/>
  <c r="H95" i="50"/>
  <c r="H94" i="50"/>
  <c r="H93" i="50"/>
  <c r="H92" i="50"/>
  <c r="H91" i="50"/>
  <c r="H90" i="50"/>
  <c r="H89" i="50"/>
  <c r="H88" i="50"/>
  <c r="H87" i="50"/>
  <c r="H86" i="50"/>
  <c r="H85" i="50"/>
  <c r="H84" i="50"/>
  <c r="H83" i="50"/>
  <c r="H82" i="50"/>
  <c r="H81" i="50"/>
  <c r="H80" i="50"/>
  <c r="H79" i="50"/>
  <c r="H78" i="50"/>
  <c r="H77" i="50"/>
  <c r="H76" i="50"/>
  <c r="H75" i="50"/>
  <c r="H74" i="50"/>
  <c r="H73" i="50"/>
  <c r="H72" i="50"/>
  <c r="H71" i="50"/>
  <c r="H70" i="50"/>
  <c r="H69" i="50"/>
  <c r="H68" i="50"/>
  <c r="H67" i="50"/>
  <c r="H66" i="50"/>
  <c r="H65" i="50"/>
  <c r="H64" i="50"/>
  <c r="H63" i="50"/>
  <c r="H62" i="50"/>
  <c r="H61" i="50"/>
  <c r="H60" i="50"/>
  <c r="H59" i="50"/>
  <c r="H58" i="50"/>
  <c r="H57" i="50"/>
  <c r="H56" i="50"/>
  <c r="H55" i="50"/>
  <c r="H54" i="50"/>
  <c r="H53" i="50"/>
  <c r="H52" i="50"/>
  <c r="H51" i="50"/>
  <c r="H50" i="50"/>
  <c r="H49" i="50"/>
  <c r="H48" i="50"/>
  <c r="H47" i="50"/>
  <c r="H46" i="50"/>
  <c r="H45" i="50"/>
  <c r="H44" i="50"/>
  <c r="H43" i="50"/>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H8" i="50"/>
  <c r="H7" i="50"/>
  <c r="H6" i="50"/>
  <c r="H5" i="50"/>
  <c r="H4" i="50"/>
  <c r="H3" i="50"/>
  <c r="H2" i="50"/>
  <c r="AS158" i="10"/>
  <c r="AT158" i="10" s="1"/>
  <c r="B158" i="10" l="1"/>
  <c r="C64" i="50"/>
  <c r="C63" i="50"/>
  <c r="V50" i="10" l="1"/>
  <c r="F34" i="50" s="1"/>
  <c r="V51" i="10"/>
  <c r="F35" i="50" s="1"/>
  <c r="V52" i="10"/>
  <c r="F36" i="50" s="1"/>
  <c r="V54" i="10"/>
  <c r="F38" i="50" s="1"/>
  <c r="V55" i="10"/>
  <c r="F39" i="50" s="1"/>
  <c r="V56" i="10"/>
  <c r="F40" i="50" s="1"/>
  <c r="D84" i="53"/>
  <c r="D83" i="53"/>
  <c r="B84" i="53"/>
  <c r="B83" i="53"/>
  <c r="D73" i="53"/>
  <c r="D74" i="53"/>
  <c r="B74" i="53"/>
  <c r="B73" i="53"/>
  <c r="D64" i="53"/>
  <c r="D63" i="53"/>
  <c r="B64" i="53"/>
  <c r="B63" i="53"/>
  <c r="D54" i="53"/>
  <c r="D53" i="53"/>
  <c r="B54" i="53"/>
  <c r="B53" i="53"/>
  <c r="D44" i="53"/>
  <c r="D43" i="53"/>
  <c r="B44" i="53"/>
  <c r="B43" i="53"/>
  <c r="D34" i="53"/>
  <c r="D33" i="53"/>
  <c r="B34" i="53"/>
  <c r="B33" i="53"/>
  <c r="D24" i="53"/>
  <c r="D23" i="53"/>
  <c r="B24" i="53"/>
  <c r="B23" i="53"/>
  <c r="D4" i="53"/>
  <c r="D3" i="53"/>
  <c r="B4" i="53"/>
  <c r="B3" i="53"/>
  <c r="B1" i="53" s="1"/>
  <c r="D14" i="53"/>
  <c r="B14" i="53"/>
  <c r="D13" i="53"/>
  <c r="B13" i="53"/>
  <c r="D21" i="53"/>
  <c r="B21" i="53"/>
  <c r="D11" i="53"/>
  <c r="B11" i="53"/>
  <c r="O156" i="10"/>
  <c r="O155" i="10"/>
  <c r="O154" i="10"/>
  <c r="O153" i="10"/>
  <c r="O152" i="10"/>
  <c r="O151" i="10"/>
  <c r="O150" i="10"/>
  <c r="O149" i="10"/>
  <c r="O148" i="10"/>
  <c r="O147" i="10"/>
  <c r="O145" i="10"/>
  <c r="O144" i="10"/>
  <c r="O143" i="10"/>
  <c r="O142" i="10"/>
  <c r="O141" i="10"/>
  <c r="O139" i="10"/>
  <c r="O138" i="10"/>
  <c r="O137" i="10"/>
  <c r="O136" i="10"/>
  <c r="O135" i="10"/>
  <c r="O133" i="10"/>
  <c r="O132" i="10"/>
  <c r="O131" i="10"/>
  <c r="O130" i="10"/>
  <c r="O129" i="10"/>
  <c r="O128" i="10"/>
  <c r="O127" i="10"/>
  <c r="O126" i="10"/>
  <c r="O125" i="10"/>
  <c r="O124" i="10"/>
  <c r="O122" i="10"/>
  <c r="O121" i="10"/>
  <c r="O120" i="10"/>
  <c r="O119" i="10"/>
  <c r="O118" i="10"/>
  <c r="O116" i="10"/>
  <c r="O115" i="10"/>
  <c r="O114" i="10"/>
  <c r="O113" i="10"/>
  <c r="O112" i="10"/>
  <c r="O110" i="10"/>
  <c r="O109" i="10"/>
  <c r="O107" i="10"/>
  <c r="O105" i="10"/>
  <c r="O103" i="10"/>
  <c r="O99" i="10"/>
  <c r="O98" i="10"/>
  <c r="O97" i="10"/>
  <c r="O96" i="10"/>
  <c r="O95" i="10"/>
  <c r="O94" i="10"/>
  <c r="O92" i="10"/>
  <c r="O91" i="10"/>
  <c r="O90" i="10"/>
  <c r="O89" i="10"/>
  <c r="O88" i="10"/>
  <c r="O87" i="10"/>
  <c r="O86" i="10"/>
  <c r="O83" i="10"/>
  <c r="O81" i="10"/>
  <c r="O80" i="10"/>
  <c r="O79" i="10"/>
  <c r="O78" i="10"/>
  <c r="O77" i="10"/>
  <c r="O76" i="10"/>
  <c r="O75" i="10"/>
  <c r="O74" i="10"/>
  <c r="O73" i="10"/>
  <c r="O71" i="10"/>
  <c r="O70" i="10"/>
  <c r="O69" i="10"/>
  <c r="O68" i="10"/>
  <c r="O67" i="10"/>
  <c r="O66" i="10"/>
  <c r="O65" i="10"/>
  <c r="O64" i="10"/>
  <c r="O63" i="10"/>
  <c r="O61" i="10"/>
  <c r="O60" i="10"/>
  <c r="O59" i="10"/>
  <c r="O58" i="10"/>
  <c r="O56" i="10"/>
  <c r="O55" i="10"/>
  <c r="O54" i="10"/>
  <c r="O53" i="10"/>
  <c r="O52" i="10"/>
  <c r="O51" i="10"/>
  <c r="O50" i="10"/>
  <c r="O49" i="10"/>
  <c r="O48" i="10"/>
  <c r="O47" i="10"/>
  <c r="O46" i="10"/>
  <c r="O45" i="10"/>
  <c r="O44" i="10"/>
  <c r="O43" i="10"/>
  <c r="O42" i="10"/>
  <c r="O41" i="10"/>
  <c r="O40" i="10"/>
  <c r="O39" i="10"/>
  <c r="O38" i="10"/>
  <c r="O37" i="10"/>
  <c r="O36" i="10"/>
  <c r="O34" i="10"/>
  <c r="O33" i="10"/>
  <c r="O27" i="10"/>
  <c r="O26" i="10"/>
  <c r="O24" i="10"/>
  <c r="O23" i="10"/>
  <c r="O21" i="10"/>
  <c r="O20" i="10"/>
  <c r="O18" i="10"/>
  <c r="O17" i="10"/>
  <c r="O15" i="10"/>
  <c r="O14" i="10"/>
  <c r="O12" i="10"/>
  <c r="O11" i="10"/>
  <c r="O9" i="10"/>
  <c r="A138" i="10"/>
  <c r="A137" i="10"/>
  <c r="AF45" i="10"/>
  <c r="AK45" i="10"/>
  <c r="AP45" i="10"/>
  <c r="B81" i="53"/>
  <c r="B61" i="53"/>
  <c r="B41" i="53"/>
  <c r="B51" i="53"/>
  <c r="B31" i="53"/>
  <c r="B71" i="53"/>
  <c r="V45" i="10"/>
  <c r="A45" i="10"/>
  <c r="AF6" i="10"/>
  <c r="AK6" i="10"/>
  <c r="AP6" i="10"/>
  <c r="G2" i="50"/>
  <c r="AF7" i="10"/>
  <c r="AK7" i="10"/>
  <c r="AP7" i="10"/>
  <c r="G3" i="50"/>
  <c r="V6" i="10"/>
  <c r="F2" i="50" s="1"/>
  <c r="V7" i="10"/>
  <c r="F3" i="50" s="1"/>
  <c r="D2" i="50"/>
  <c r="D3" i="50"/>
  <c r="C2" i="50"/>
  <c r="C3" i="50"/>
  <c r="A2" i="50"/>
  <c r="A3" i="50"/>
  <c r="A6" i="10"/>
  <c r="B2" i="50"/>
  <c r="A7" i="10"/>
  <c r="B3" i="50"/>
  <c r="V34" i="10"/>
  <c r="F20" i="50" s="1"/>
  <c r="V39" i="10"/>
  <c r="F24" i="50" s="1"/>
  <c r="V40" i="10"/>
  <c r="F25" i="50" s="1"/>
  <c r="V42" i="10"/>
  <c r="F27" i="50" s="1"/>
  <c r="V43" i="10"/>
  <c r="F28" i="50" s="1"/>
  <c r="V44" i="10"/>
  <c r="F29" i="50" s="1"/>
  <c r="V64" i="10"/>
  <c r="F46" i="50" s="1"/>
  <c r="V65" i="10"/>
  <c r="F47" i="50" s="1"/>
  <c r="V69" i="10"/>
  <c r="F51" i="50" s="1"/>
  <c r="V70" i="10"/>
  <c r="F52" i="50" s="1"/>
  <c r="V76" i="10"/>
  <c r="F58" i="50" s="1"/>
  <c r="V77" i="10"/>
  <c r="F59" i="50" s="1"/>
  <c r="V78" i="10"/>
  <c r="F60" i="50" s="1"/>
  <c r="V79" i="10"/>
  <c r="F61" i="50" s="1"/>
  <c r="V99" i="10"/>
  <c r="F80" i="50" s="1"/>
  <c r="AF11" i="10"/>
  <c r="AK11" i="10"/>
  <c r="AP11" i="10"/>
  <c r="G5" i="50"/>
  <c r="AF12" i="10"/>
  <c r="AK12" i="10"/>
  <c r="AP12" i="10"/>
  <c r="G6" i="50"/>
  <c r="AF14" i="10"/>
  <c r="AK14" i="10"/>
  <c r="AP14" i="10"/>
  <c r="G7" i="50"/>
  <c r="AF15" i="10"/>
  <c r="AK15" i="10"/>
  <c r="AP15" i="10"/>
  <c r="G8" i="50"/>
  <c r="AF17" i="10"/>
  <c r="AK17" i="10"/>
  <c r="AP17" i="10"/>
  <c r="G9" i="50"/>
  <c r="AF18" i="10"/>
  <c r="AK18" i="10"/>
  <c r="AP18" i="10"/>
  <c r="G10" i="50"/>
  <c r="AF20" i="10"/>
  <c r="AK20" i="10"/>
  <c r="AP20" i="10"/>
  <c r="G11" i="50"/>
  <c r="AF21" i="10"/>
  <c r="AK21" i="10"/>
  <c r="AP21" i="10"/>
  <c r="G12" i="50"/>
  <c r="AF23" i="10"/>
  <c r="AK23" i="10"/>
  <c r="AP23" i="10"/>
  <c r="G13" i="50"/>
  <c r="AF24" i="10"/>
  <c r="AK24" i="10"/>
  <c r="AP24" i="10"/>
  <c r="G14" i="50"/>
  <c r="AF26" i="10"/>
  <c r="AK26" i="10"/>
  <c r="AP26" i="10"/>
  <c r="G15" i="50"/>
  <c r="AF27" i="10"/>
  <c r="AK27" i="10"/>
  <c r="AP27" i="10"/>
  <c r="G16" i="50"/>
  <c r="AF29" i="10"/>
  <c r="AK29" i="10"/>
  <c r="AP29" i="10"/>
  <c r="G17" i="50"/>
  <c r="AF30" i="10"/>
  <c r="AK30" i="10"/>
  <c r="AP30" i="10"/>
  <c r="G18" i="50"/>
  <c r="AF33" i="10"/>
  <c r="AK33" i="10"/>
  <c r="AP33" i="10"/>
  <c r="G19" i="50"/>
  <c r="AF34" i="10"/>
  <c r="AK34" i="10"/>
  <c r="AP34" i="10"/>
  <c r="G20" i="50"/>
  <c r="AF36" i="10"/>
  <c r="AK36" i="10"/>
  <c r="AP36" i="10"/>
  <c r="G21" i="50"/>
  <c r="AF37" i="10"/>
  <c r="AK37" i="10"/>
  <c r="AP37" i="10"/>
  <c r="G22" i="50"/>
  <c r="AF38" i="10"/>
  <c r="AK38" i="10"/>
  <c r="AP38" i="10"/>
  <c r="G23" i="50"/>
  <c r="AF39" i="10"/>
  <c r="AK39" i="10"/>
  <c r="AP39" i="10"/>
  <c r="G24" i="50"/>
  <c r="AF40" i="10"/>
  <c r="AK40" i="10"/>
  <c r="AP40" i="10"/>
  <c r="G25" i="50"/>
  <c r="AF41" i="10"/>
  <c r="AK41" i="10"/>
  <c r="AP41" i="10"/>
  <c r="G26" i="50"/>
  <c r="AF42" i="10"/>
  <c r="AK42" i="10"/>
  <c r="AP42" i="10"/>
  <c r="G27" i="50"/>
  <c r="AF43" i="10"/>
  <c r="AK43" i="10"/>
  <c r="AP43" i="10"/>
  <c r="G28" i="50"/>
  <c r="AF44" i="10"/>
  <c r="AK44" i="10"/>
  <c r="AP44" i="10"/>
  <c r="G29" i="50"/>
  <c r="AF46" i="10"/>
  <c r="AK46" i="10"/>
  <c r="AP46" i="10"/>
  <c r="G30" i="50"/>
  <c r="AF47" i="10"/>
  <c r="AK47" i="10"/>
  <c r="AP47" i="10"/>
  <c r="G31" i="50"/>
  <c r="AF48" i="10"/>
  <c r="AK48" i="10"/>
  <c r="AP48" i="10"/>
  <c r="G32" i="50"/>
  <c r="AF49" i="10"/>
  <c r="AK49" i="10"/>
  <c r="AP49" i="10"/>
  <c r="G33" i="50"/>
  <c r="AF50" i="10"/>
  <c r="AK50" i="10"/>
  <c r="AP50" i="10"/>
  <c r="G34" i="50"/>
  <c r="AF51" i="10"/>
  <c r="AK51" i="10"/>
  <c r="AP51" i="10"/>
  <c r="G35" i="50"/>
  <c r="AF52" i="10"/>
  <c r="AK52" i="10"/>
  <c r="AP52" i="10"/>
  <c r="G36" i="50"/>
  <c r="AF53" i="10"/>
  <c r="AK53" i="10"/>
  <c r="AP53" i="10"/>
  <c r="G37" i="50"/>
  <c r="AF54" i="10"/>
  <c r="AK54" i="10"/>
  <c r="AP54" i="10"/>
  <c r="G38" i="50"/>
  <c r="AF55" i="10"/>
  <c r="AK55" i="10"/>
  <c r="AP55" i="10"/>
  <c r="G39" i="50"/>
  <c r="AF56" i="10"/>
  <c r="AK56" i="10"/>
  <c r="AP56" i="10"/>
  <c r="G40" i="50"/>
  <c r="AF58" i="10"/>
  <c r="AK58" i="10"/>
  <c r="AP58" i="10"/>
  <c r="G41" i="50"/>
  <c r="AF59" i="10"/>
  <c r="AK59" i="10"/>
  <c r="AP59" i="10"/>
  <c r="G42" i="50"/>
  <c r="AF60" i="10"/>
  <c r="AK60" i="10"/>
  <c r="AP60" i="10"/>
  <c r="G43" i="50"/>
  <c r="AF61" i="10"/>
  <c r="AK61" i="10"/>
  <c r="AP61" i="10"/>
  <c r="G44" i="50"/>
  <c r="AF63" i="10"/>
  <c r="AK63" i="10"/>
  <c r="AP63" i="10"/>
  <c r="G45" i="50"/>
  <c r="AF64" i="10"/>
  <c r="AK64" i="10"/>
  <c r="AP64" i="10"/>
  <c r="G46" i="50"/>
  <c r="AF65" i="10"/>
  <c r="AK65" i="10"/>
  <c r="AP65" i="10"/>
  <c r="G47" i="50"/>
  <c r="AF66" i="10"/>
  <c r="AK66" i="10"/>
  <c r="AP66" i="10"/>
  <c r="G48" i="50"/>
  <c r="AF67" i="10"/>
  <c r="AK67" i="10"/>
  <c r="AP67" i="10"/>
  <c r="G49" i="50"/>
  <c r="AF68" i="10"/>
  <c r="AK68" i="10"/>
  <c r="AP68" i="10"/>
  <c r="G50" i="50"/>
  <c r="AF69" i="10"/>
  <c r="AK69" i="10"/>
  <c r="AP69" i="10"/>
  <c r="G51" i="50"/>
  <c r="AF70" i="10"/>
  <c r="AK70" i="10"/>
  <c r="AP70" i="10"/>
  <c r="G52" i="50"/>
  <c r="AF71" i="10"/>
  <c r="AK71" i="10"/>
  <c r="AP71" i="10"/>
  <c r="G53" i="50"/>
  <c r="AF72" i="10"/>
  <c r="AK72" i="10"/>
  <c r="AP72" i="10"/>
  <c r="G54" i="50"/>
  <c r="AF73" i="10"/>
  <c r="AK73" i="10"/>
  <c r="AP73" i="10"/>
  <c r="G55" i="50"/>
  <c r="AF74" i="10"/>
  <c r="AK74" i="10"/>
  <c r="AP74" i="10"/>
  <c r="G56" i="50"/>
  <c r="AF75" i="10"/>
  <c r="AK75" i="10"/>
  <c r="AP75" i="10"/>
  <c r="G57" i="50"/>
  <c r="AF76" i="10"/>
  <c r="AK76" i="10"/>
  <c r="AP76" i="10"/>
  <c r="G58" i="50"/>
  <c r="AF77" i="10"/>
  <c r="AK77" i="10"/>
  <c r="AP77" i="10"/>
  <c r="G59" i="50"/>
  <c r="AF78" i="10"/>
  <c r="AK78" i="10"/>
  <c r="AP78" i="10"/>
  <c r="G60" i="50"/>
  <c r="AF79" i="10"/>
  <c r="AK79" i="10"/>
  <c r="AP79" i="10"/>
  <c r="G61" i="50"/>
  <c r="AF80" i="10"/>
  <c r="AK80" i="10"/>
  <c r="AP80" i="10"/>
  <c r="G62" i="50"/>
  <c r="AF81" i="10"/>
  <c r="AK81" i="10"/>
  <c r="AP81" i="10"/>
  <c r="G63" i="50"/>
  <c r="AF82" i="10"/>
  <c r="AK82" i="10"/>
  <c r="AP82" i="10"/>
  <c r="G64" i="50"/>
  <c r="AF83" i="10"/>
  <c r="AK83" i="10"/>
  <c r="AP83" i="10"/>
  <c r="G65" i="50"/>
  <c r="AF84" i="10"/>
  <c r="AK84" i="10"/>
  <c r="AP84" i="10"/>
  <c r="G66" i="50"/>
  <c r="AF86" i="10"/>
  <c r="AK86" i="10"/>
  <c r="AP86" i="10"/>
  <c r="G67" i="50"/>
  <c r="AF87" i="10"/>
  <c r="AK87" i="10"/>
  <c r="AP87" i="10"/>
  <c r="G68" i="50"/>
  <c r="AF88" i="10"/>
  <c r="AK88" i="10"/>
  <c r="AP88" i="10"/>
  <c r="G69" i="50"/>
  <c r="AF89" i="10"/>
  <c r="AK89" i="10"/>
  <c r="AP89" i="10"/>
  <c r="G70" i="50"/>
  <c r="AF90" i="10"/>
  <c r="AK90" i="10"/>
  <c r="AP90" i="10"/>
  <c r="G71" i="50"/>
  <c r="AF91" i="10"/>
  <c r="AK91" i="10"/>
  <c r="AP91" i="10"/>
  <c r="G72" i="50"/>
  <c r="AF92" i="10"/>
  <c r="AK92" i="10"/>
  <c r="AP92" i="10"/>
  <c r="G73" i="50"/>
  <c r="AF93" i="10"/>
  <c r="AK93" i="10"/>
  <c r="AP93" i="10"/>
  <c r="G74" i="50"/>
  <c r="AF94" i="10"/>
  <c r="AK94" i="10"/>
  <c r="AP94" i="10"/>
  <c r="G75" i="50"/>
  <c r="AF95" i="10"/>
  <c r="AK95" i="10"/>
  <c r="AP95" i="10"/>
  <c r="G76" i="50"/>
  <c r="AF96" i="10"/>
  <c r="AK96" i="10"/>
  <c r="AP96" i="10"/>
  <c r="G77" i="50"/>
  <c r="AF97" i="10"/>
  <c r="AK97" i="10"/>
  <c r="AP97" i="10"/>
  <c r="G78" i="50"/>
  <c r="AF98" i="10"/>
  <c r="AK98" i="10"/>
  <c r="AP98" i="10"/>
  <c r="G79" i="50"/>
  <c r="AF99" i="10"/>
  <c r="AK99" i="10"/>
  <c r="AP99" i="10"/>
  <c r="G80" i="50"/>
  <c r="AF100" i="10"/>
  <c r="AK100" i="10"/>
  <c r="AP100" i="10"/>
  <c r="G81" i="50"/>
  <c r="AF101" i="10"/>
  <c r="AK101" i="10"/>
  <c r="AP101" i="10"/>
  <c r="G82" i="50"/>
  <c r="AF102" i="10"/>
  <c r="AK102" i="10"/>
  <c r="AP102" i="10"/>
  <c r="G83" i="50"/>
  <c r="AF103" i="10"/>
  <c r="AK103" i="10"/>
  <c r="AP103" i="10"/>
  <c r="G84" i="50"/>
  <c r="AF105" i="10"/>
  <c r="AK105" i="10"/>
  <c r="AP105" i="10"/>
  <c r="G85" i="50"/>
  <c r="AF107" i="10"/>
  <c r="AK107" i="10"/>
  <c r="AP107" i="10"/>
  <c r="G86" i="50"/>
  <c r="AF109" i="10"/>
  <c r="AK109" i="10"/>
  <c r="AP109" i="10"/>
  <c r="G87" i="50"/>
  <c r="AF110" i="10"/>
  <c r="AK110" i="10"/>
  <c r="AP110" i="10"/>
  <c r="G88" i="50"/>
  <c r="AF112" i="10"/>
  <c r="AK112" i="10"/>
  <c r="AP112" i="10"/>
  <c r="G89" i="50"/>
  <c r="AF113" i="10"/>
  <c r="AK113" i="10"/>
  <c r="AP113" i="10"/>
  <c r="G90" i="50"/>
  <c r="AF114" i="10"/>
  <c r="AK114" i="10"/>
  <c r="AP114" i="10"/>
  <c r="G91" i="50"/>
  <c r="AF115" i="10"/>
  <c r="AK115" i="10"/>
  <c r="AP115" i="10"/>
  <c r="G92" i="50"/>
  <c r="AF116" i="10"/>
  <c r="AK116" i="10"/>
  <c r="AP116" i="10"/>
  <c r="G93" i="50"/>
  <c r="AF117" i="10"/>
  <c r="AK117" i="10"/>
  <c r="AF118" i="10"/>
  <c r="AK118" i="10"/>
  <c r="AP118" i="10"/>
  <c r="G94" i="50"/>
  <c r="AF119" i="10"/>
  <c r="AK119" i="10"/>
  <c r="AP119" i="10"/>
  <c r="G95" i="50"/>
  <c r="AF120" i="10"/>
  <c r="AK120" i="10"/>
  <c r="AP120" i="10"/>
  <c r="G96" i="50"/>
  <c r="AF121" i="10"/>
  <c r="AK121" i="10"/>
  <c r="AP121" i="10"/>
  <c r="G97" i="50"/>
  <c r="AF122" i="10"/>
  <c r="AK122" i="10"/>
  <c r="AP122" i="10"/>
  <c r="G98" i="50"/>
  <c r="AF124" i="10"/>
  <c r="AK124" i="10"/>
  <c r="AP124" i="10"/>
  <c r="G99" i="50"/>
  <c r="AF125" i="10"/>
  <c r="AK125" i="10"/>
  <c r="AP125" i="10"/>
  <c r="G100" i="50"/>
  <c r="AF126" i="10"/>
  <c r="AK126" i="10"/>
  <c r="AP126" i="10"/>
  <c r="G101" i="50"/>
  <c r="AF127" i="10"/>
  <c r="AK127" i="10"/>
  <c r="AP127" i="10"/>
  <c r="G102" i="50"/>
  <c r="AF128" i="10"/>
  <c r="AK128" i="10"/>
  <c r="AP128" i="10"/>
  <c r="G103" i="50"/>
  <c r="AF129" i="10"/>
  <c r="AK129" i="10"/>
  <c r="AP129" i="10"/>
  <c r="G104" i="50"/>
  <c r="AF130" i="10"/>
  <c r="AK130" i="10"/>
  <c r="AP130" i="10"/>
  <c r="G105" i="50"/>
  <c r="AF131" i="10"/>
  <c r="AK131" i="10"/>
  <c r="AP131" i="10"/>
  <c r="G106" i="50"/>
  <c r="AF132" i="10"/>
  <c r="AK132" i="10"/>
  <c r="AP132" i="10"/>
  <c r="G107" i="50"/>
  <c r="AF133" i="10"/>
  <c r="AK133" i="10"/>
  <c r="AF135" i="10"/>
  <c r="AK135" i="10" s="1"/>
  <c r="AP135" i="10" s="1"/>
  <c r="G109" i="50" s="1"/>
  <c r="AF136" i="10"/>
  <c r="AK136" i="10" s="1"/>
  <c r="AP136" i="10" s="1"/>
  <c r="G110" i="50" s="1"/>
  <c r="AF137" i="10"/>
  <c r="AK137" i="10"/>
  <c r="AP137" i="10"/>
  <c r="G111" i="50"/>
  <c r="AF138" i="10"/>
  <c r="AK138" i="10"/>
  <c r="AP138" i="10"/>
  <c r="G112" i="50"/>
  <c r="AF139" i="10"/>
  <c r="AK139" i="10"/>
  <c r="AP139" i="10"/>
  <c r="G113" i="50"/>
  <c r="AF141" i="10"/>
  <c r="AK141" i="10"/>
  <c r="AP141" i="10"/>
  <c r="G114" i="50"/>
  <c r="AF142" i="10"/>
  <c r="AK142" i="10"/>
  <c r="AP142" i="10"/>
  <c r="G115" i="50"/>
  <c r="AF143" i="10"/>
  <c r="AK143" i="10"/>
  <c r="AP143" i="10"/>
  <c r="G116" i="50"/>
  <c r="AF144" i="10"/>
  <c r="AK144" i="10"/>
  <c r="AP144" i="10"/>
  <c r="G117" i="50"/>
  <c r="AF145" i="10"/>
  <c r="AK145" i="10"/>
  <c r="AP145" i="10"/>
  <c r="G118" i="50"/>
  <c r="AF147" i="10"/>
  <c r="AK147" i="10"/>
  <c r="AP147" i="10"/>
  <c r="G119" i="50"/>
  <c r="AF148" i="10"/>
  <c r="AK148" i="10"/>
  <c r="AP148" i="10"/>
  <c r="G120" i="50"/>
  <c r="AF149" i="10"/>
  <c r="AK149" i="10"/>
  <c r="AP149" i="10"/>
  <c r="G121" i="50"/>
  <c r="AF150" i="10"/>
  <c r="AK150" i="10"/>
  <c r="AP150" i="10"/>
  <c r="G122" i="50"/>
  <c r="AF151" i="10"/>
  <c r="AK151" i="10"/>
  <c r="AP151" i="10"/>
  <c r="G123" i="50"/>
  <c r="AF152" i="10"/>
  <c r="AK152" i="10"/>
  <c r="AP152" i="10"/>
  <c r="G124" i="50"/>
  <c r="AF153" i="10"/>
  <c r="AK153" i="10"/>
  <c r="AP153" i="10"/>
  <c r="G125" i="50"/>
  <c r="AF154" i="10"/>
  <c r="AK154" i="10"/>
  <c r="AP154" i="10"/>
  <c r="G126" i="50"/>
  <c r="AF155" i="10"/>
  <c r="AK155" i="10"/>
  <c r="AP155" i="10"/>
  <c r="G127" i="50"/>
  <c r="AF156" i="10"/>
  <c r="AK156" i="10"/>
  <c r="AP156" i="10"/>
  <c r="G128" i="50"/>
  <c r="AF9" i="10"/>
  <c r="AK9" i="10"/>
  <c r="AP9" i="10"/>
  <c r="G4" i="50"/>
  <c r="AP133" i="10"/>
  <c r="G108" i="50"/>
  <c r="D81" i="53"/>
  <c r="D41" i="53"/>
  <c r="D31" i="53"/>
  <c r="D51" i="53"/>
  <c r="D71" i="53"/>
  <c r="D61" i="53"/>
  <c r="C95" i="50"/>
  <c r="C96" i="50"/>
  <c r="C97" i="50"/>
  <c r="C94" i="50"/>
  <c r="A121" i="10"/>
  <c r="A120" i="10"/>
  <c r="A119" i="10"/>
  <c r="A118" i="10"/>
  <c r="C115" i="50"/>
  <c r="C116" i="50"/>
  <c r="C117" i="50"/>
  <c r="C114" i="50"/>
  <c r="C120" i="50"/>
  <c r="C121" i="50"/>
  <c r="C122" i="50"/>
  <c r="C119" i="50"/>
  <c r="C100" i="50"/>
  <c r="C101" i="50"/>
  <c r="C102" i="50"/>
  <c r="C99" i="50"/>
  <c r="A150" i="10"/>
  <c r="A149" i="10"/>
  <c r="A148" i="10"/>
  <c r="A147" i="10"/>
  <c r="A144" i="10"/>
  <c r="A143" i="10"/>
  <c r="A142" i="10"/>
  <c r="A141" i="10"/>
  <c r="A127" i="10"/>
  <c r="A126" i="10"/>
  <c r="A125" i="10"/>
  <c r="A123" i="10"/>
  <c r="A124" i="10"/>
  <c r="C46" i="50"/>
  <c r="C47" i="50"/>
  <c r="C48" i="50"/>
  <c r="C49" i="50"/>
  <c r="C50" i="50"/>
  <c r="C51" i="50"/>
  <c r="C52" i="50"/>
  <c r="C53" i="50"/>
  <c r="C54" i="50"/>
  <c r="C55" i="50"/>
  <c r="C56" i="50"/>
  <c r="C57" i="50"/>
  <c r="C58" i="50"/>
  <c r="C59" i="50"/>
  <c r="C60" i="50"/>
  <c r="C61" i="50"/>
  <c r="C45" i="50"/>
  <c r="C42" i="50"/>
  <c r="C43" i="50"/>
  <c r="C44" i="50"/>
  <c r="C41" i="50"/>
  <c r="C40" i="50"/>
  <c r="C31" i="50"/>
  <c r="C32" i="50"/>
  <c r="C33" i="50"/>
  <c r="C34" i="50"/>
  <c r="C35" i="50"/>
  <c r="C36" i="50"/>
  <c r="C37" i="50"/>
  <c r="C38" i="50"/>
  <c r="C39" i="50"/>
  <c r="C30" i="50"/>
  <c r="C22" i="50"/>
  <c r="C23" i="50"/>
  <c r="C24" i="50"/>
  <c r="C25" i="50"/>
  <c r="C26" i="50"/>
  <c r="C27" i="50"/>
  <c r="C28" i="50"/>
  <c r="C29" i="50"/>
  <c r="C21" i="50"/>
  <c r="C16" i="50"/>
  <c r="C15" i="50"/>
  <c r="C14" i="50"/>
  <c r="C13" i="50"/>
  <c r="C12" i="50"/>
  <c r="C11" i="50"/>
  <c r="C10" i="50"/>
  <c r="C9" i="50"/>
  <c r="C8" i="50"/>
  <c r="C7" i="50"/>
  <c r="C6" i="50"/>
  <c r="C5" i="50"/>
  <c r="A12" i="10"/>
  <c r="A11" i="10"/>
  <c r="A15" i="10"/>
  <c r="A14" i="10"/>
  <c r="A117" i="10"/>
  <c r="A115" i="10"/>
  <c r="A113" i="10"/>
  <c r="A100" i="10"/>
  <c r="B81" i="50" s="1"/>
  <c r="A99" i="10"/>
  <c r="A79" i="10"/>
  <c r="A78" i="10"/>
  <c r="A77" i="10"/>
  <c r="A76" i="10"/>
  <c r="A75" i="10"/>
  <c r="A74" i="10"/>
  <c r="A73" i="10"/>
  <c r="A72" i="10"/>
  <c r="A71" i="10"/>
  <c r="A70" i="10"/>
  <c r="A69" i="10"/>
  <c r="A68" i="10"/>
  <c r="A67" i="10"/>
  <c r="A66" i="10"/>
  <c r="A65" i="10"/>
  <c r="A64" i="10"/>
  <c r="A63" i="10"/>
  <c r="A61" i="10"/>
  <c r="A60" i="10"/>
  <c r="A59" i="10"/>
  <c r="A58" i="10"/>
  <c r="A56" i="10"/>
  <c r="A55" i="10"/>
  <c r="A54" i="10"/>
  <c r="A53" i="10"/>
  <c r="A52" i="10"/>
  <c r="A51" i="10"/>
  <c r="A50" i="10"/>
  <c r="A49" i="10"/>
  <c r="A48" i="10"/>
  <c r="A47" i="10"/>
  <c r="A46" i="10"/>
  <c r="A44" i="10"/>
  <c r="A43" i="10"/>
  <c r="A42" i="10"/>
  <c r="A41" i="10"/>
  <c r="A40" i="10"/>
  <c r="A39" i="10"/>
  <c r="A38" i="10"/>
  <c r="A37" i="10"/>
  <c r="A36" i="10"/>
  <c r="A27" i="10"/>
  <c r="A26" i="10"/>
  <c r="A24" i="10"/>
  <c r="A23" i="10"/>
  <c r="A21" i="10"/>
  <c r="A20" i="10"/>
  <c r="A18" i="10"/>
  <c r="A17" i="10"/>
  <c r="A156" i="10"/>
  <c r="A155" i="10"/>
  <c r="A154" i="10"/>
  <c r="A153" i="10"/>
  <c r="A152" i="10"/>
  <c r="A151" i="10"/>
  <c r="A146" i="10"/>
  <c r="A145" i="10"/>
  <c r="A140" i="10"/>
  <c r="A139" i="10"/>
  <c r="A136" i="10"/>
  <c r="A135" i="10"/>
  <c r="A133" i="10"/>
  <c r="A132" i="10"/>
  <c r="A131" i="10"/>
  <c r="A130" i="10"/>
  <c r="A129" i="10"/>
  <c r="A128" i="10"/>
  <c r="A105" i="10"/>
  <c r="D99" i="50"/>
  <c r="D100" i="50"/>
  <c r="D101" i="50"/>
  <c r="D102" i="50"/>
  <c r="D103" i="50"/>
  <c r="D104" i="50"/>
  <c r="D105" i="50"/>
  <c r="D106" i="50"/>
  <c r="D107" i="50"/>
  <c r="D108" i="50"/>
  <c r="D109" i="50"/>
  <c r="D110" i="50"/>
  <c r="D111" i="50"/>
  <c r="D112" i="50"/>
  <c r="D113" i="50"/>
  <c r="D114" i="50"/>
  <c r="D115" i="50"/>
  <c r="D116" i="50"/>
  <c r="D117" i="50"/>
  <c r="D118" i="50"/>
  <c r="D119" i="50"/>
  <c r="D120" i="50"/>
  <c r="D121" i="50"/>
  <c r="D122" i="50"/>
  <c r="D123" i="50"/>
  <c r="D124" i="50"/>
  <c r="D125" i="50"/>
  <c r="D126" i="50"/>
  <c r="D127" i="50"/>
  <c r="D128" i="50"/>
  <c r="C103" i="50"/>
  <c r="C104" i="50"/>
  <c r="C105" i="50"/>
  <c r="C106" i="50"/>
  <c r="C107" i="50"/>
  <c r="C108" i="50"/>
  <c r="C109" i="50"/>
  <c r="C110" i="50"/>
  <c r="C111" i="50"/>
  <c r="C112" i="50"/>
  <c r="C113" i="50"/>
  <c r="C118" i="50"/>
  <c r="C123" i="50"/>
  <c r="C124" i="50"/>
  <c r="C125" i="50"/>
  <c r="C126" i="50"/>
  <c r="C127" i="50"/>
  <c r="C128" i="50"/>
  <c r="A102" i="10"/>
  <c r="A98" i="10"/>
  <c r="A95" i="10"/>
  <c r="A93" i="10"/>
  <c r="A91" i="10"/>
  <c r="A89" i="10"/>
  <c r="B70" i="50"/>
  <c r="A87" i="10"/>
  <c r="B68" i="50"/>
  <c r="A84" i="10"/>
  <c r="B66" i="50"/>
  <c r="A83" i="10"/>
  <c r="B65" i="50"/>
  <c r="A82" i="10"/>
  <c r="B64" i="50"/>
  <c r="A80" i="10"/>
  <c r="B62" i="50"/>
  <c r="A81" i="10"/>
  <c r="B63" i="50"/>
  <c r="A34" i="10"/>
  <c r="B20" i="50"/>
  <c r="A33" i="10"/>
  <c r="B19" i="50"/>
  <c r="A30" i="10"/>
  <c r="B18" i="50"/>
  <c r="A29" i="10"/>
  <c r="B17" i="50"/>
  <c r="B21" i="50"/>
  <c r="B22" i="50"/>
  <c r="B23" i="50"/>
  <c r="B34" i="50"/>
  <c r="B45" i="50"/>
  <c r="B47" i="50"/>
  <c r="B55" i="50"/>
  <c r="B57" i="50"/>
  <c r="B59" i="50"/>
  <c r="B60" i="50"/>
  <c r="B61" i="50"/>
  <c r="A86" i="10"/>
  <c r="B67" i="50"/>
  <c r="A88" i="10"/>
  <c r="B69" i="50"/>
  <c r="A90" i="10"/>
  <c r="B71" i="50"/>
  <c r="B72" i="50"/>
  <c r="A92" i="10"/>
  <c r="B73" i="50"/>
  <c r="B74" i="50"/>
  <c r="A94" i="10"/>
  <c r="B75" i="50"/>
  <c r="B76" i="50"/>
  <c r="A96" i="10"/>
  <c r="B77" i="50"/>
  <c r="A97" i="10"/>
  <c r="B78" i="50"/>
  <c r="B79" i="50"/>
  <c r="B80" i="50"/>
  <c r="A101" i="10"/>
  <c r="B82" i="50"/>
  <c r="B83" i="50"/>
  <c r="A103" i="10"/>
  <c r="B84" i="50"/>
  <c r="B85" i="50"/>
  <c r="A107" i="10"/>
  <c r="B86" i="50"/>
  <c r="A109" i="10"/>
  <c r="B87" i="50"/>
  <c r="A110" i="10"/>
  <c r="B88" i="50"/>
  <c r="A112" i="10"/>
  <c r="B89" i="50"/>
  <c r="B90" i="50"/>
  <c r="A114" i="10"/>
  <c r="B91" i="50"/>
  <c r="B92" i="50"/>
  <c r="A116" i="10"/>
  <c r="B93" i="50"/>
  <c r="B94" i="50"/>
  <c r="B95" i="50"/>
  <c r="B96" i="50"/>
  <c r="B97" i="50"/>
  <c r="A122" i="10"/>
  <c r="B98" i="50"/>
  <c r="B99" i="50"/>
  <c r="B100" i="50"/>
  <c r="B102" i="50"/>
  <c r="B103" i="50"/>
  <c r="B104" i="50"/>
  <c r="B105" i="50"/>
  <c r="B106" i="50"/>
  <c r="B107" i="50"/>
  <c r="B108" i="50"/>
  <c r="B109" i="50"/>
  <c r="B110" i="50"/>
  <c r="B111" i="50"/>
  <c r="B116" i="50"/>
  <c r="B118" i="50"/>
  <c r="B119" i="50"/>
  <c r="B121" i="50"/>
  <c r="B123" i="50"/>
  <c r="B124" i="50"/>
  <c r="B125" i="50"/>
  <c r="B127" i="50"/>
  <c r="B128" i="50"/>
  <c r="B24" i="50"/>
  <c r="B25" i="50"/>
  <c r="B26" i="50"/>
  <c r="B27" i="50"/>
  <c r="B28" i="50"/>
  <c r="B29" i="50"/>
  <c r="B30" i="50"/>
  <c r="B31" i="50"/>
  <c r="B32" i="50"/>
  <c r="B33" i="50"/>
  <c r="B35" i="50"/>
  <c r="B36" i="50"/>
  <c r="B37" i="50"/>
  <c r="B38" i="50"/>
  <c r="B39" i="50"/>
  <c r="B40" i="50"/>
  <c r="B41" i="50"/>
  <c r="B42" i="50"/>
  <c r="B43" i="50"/>
  <c r="B44" i="50"/>
  <c r="B46" i="50"/>
  <c r="B48" i="50"/>
  <c r="B49" i="50"/>
  <c r="B50" i="50"/>
  <c r="B51" i="50"/>
  <c r="B52" i="50"/>
  <c r="B53" i="50"/>
  <c r="B54" i="50"/>
  <c r="B56" i="50"/>
  <c r="B58" i="50"/>
  <c r="B101" i="50"/>
  <c r="B112" i="50"/>
  <c r="B113" i="50"/>
  <c r="B114" i="50"/>
  <c r="B115" i="50"/>
  <c r="B117" i="50"/>
  <c r="B120" i="50"/>
  <c r="B122" i="50"/>
  <c r="B126" i="50"/>
  <c r="B8" i="50"/>
  <c r="B16" i="50"/>
  <c r="B5" i="50"/>
  <c r="B6" i="50"/>
  <c r="B9" i="50"/>
  <c r="B10" i="50"/>
  <c r="B11" i="50"/>
  <c r="B12" i="50"/>
  <c r="B13" i="50"/>
  <c r="B14" i="50"/>
  <c r="B15" i="50"/>
  <c r="C17" i="50"/>
  <c r="C18" i="50"/>
  <c r="C19" i="50"/>
  <c r="C20" i="50"/>
  <c r="C62"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8" i="50"/>
  <c r="C4" i="50"/>
  <c r="A126" i="50"/>
  <c r="A127" i="50"/>
  <c r="A128" i="50"/>
  <c r="A5" i="50"/>
  <c r="A6"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A6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44" i="50"/>
  <c r="D45"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5" i="50"/>
  <c r="D6" i="50"/>
  <c r="D7" i="50"/>
  <c r="D8" i="50"/>
  <c r="D9" i="50"/>
  <c r="D10" i="50"/>
  <c r="D11" i="50"/>
  <c r="D4" i="50"/>
  <c r="A9" i="10"/>
  <c r="B4" i="50"/>
  <c r="A4" i="50"/>
  <c r="G1" i="50"/>
  <c r="F1" i="50"/>
  <c r="B7" i="50"/>
  <c r="D2" i="10"/>
  <c r="V29" i="10"/>
  <c r="F17" i="50" s="1"/>
  <c r="V46" i="10"/>
  <c r="F30" i="50" s="1"/>
  <c r="V47" i="10"/>
  <c r="F31" i="50" s="1"/>
  <c r="V48" i="10"/>
  <c r="F32" i="50" s="1"/>
  <c r="V49" i="10"/>
  <c r="F33" i="50" s="1"/>
  <c r="V53" i="10"/>
  <c r="F37" i="50" s="1"/>
  <c r="V84" i="10"/>
  <c r="F66" i="50" s="1"/>
  <c r="V100" i="10"/>
  <c r="F81" i="50" s="1"/>
  <c r="V66" i="10"/>
  <c r="F48" i="50" s="1"/>
  <c r="V30" i="10"/>
  <c r="F18" i="50" s="1"/>
  <c r="V38" i="10"/>
  <c r="F23" i="50" s="1"/>
  <c r="V73" i="10"/>
  <c r="F55" i="50" s="1"/>
  <c r="V81" i="10"/>
  <c r="F63" i="50" s="1"/>
  <c r="V89" i="10"/>
  <c r="F70" i="50" s="1"/>
  <c r="V97" i="10"/>
  <c r="F78" i="50" s="1"/>
  <c r="V105" i="10"/>
  <c r="F85" i="50" s="1"/>
  <c r="V115" i="10"/>
  <c r="F92" i="50" s="1"/>
  <c r="V131" i="10"/>
  <c r="F106" i="50" s="1"/>
  <c r="V139" i="10"/>
  <c r="F113" i="50" s="1"/>
  <c r="V147" i="10"/>
  <c r="F119" i="50" s="1"/>
  <c r="V155" i="10"/>
  <c r="F127" i="50" s="1"/>
  <c r="V114" i="10"/>
  <c r="F91" i="50" s="1"/>
  <c r="V63" i="10"/>
  <c r="F45" i="50" s="1"/>
  <c r="V15" i="10"/>
  <c r="XBY15" i="10" s="1"/>
  <c r="V23" i="10"/>
  <c r="F13" i="50" s="1"/>
  <c r="V74" i="10"/>
  <c r="F56" i="50" s="1"/>
  <c r="V82" i="10"/>
  <c r="F64" i="50" s="1"/>
  <c r="V90" i="10"/>
  <c r="F71" i="50" s="1"/>
  <c r="V98" i="10"/>
  <c r="F79" i="50" s="1"/>
  <c r="V116" i="10"/>
  <c r="F93" i="50" s="1"/>
  <c r="V124" i="10"/>
  <c r="F99" i="50" s="1"/>
  <c r="V132" i="10"/>
  <c r="F107" i="50" s="1"/>
  <c r="V148" i="10"/>
  <c r="F120" i="50" s="1"/>
  <c r="V156" i="10"/>
  <c r="F128" i="50" s="1"/>
  <c r="V88" i="10"/>
  <c r="F69" i="50" s="1"/>
  <c r="V110" i="10"/>
  <c r="F88" i="50" s="1"/>
  <c r="V24" i="10"/>
  <c r="F14" i="50" s="1"/>
  <c r="V67" i="10"/>
  <c r="F49" i="50" s="1"/>
  <c r="V75" i="10"/>
  <c r="F57" i="50" s="1"/>
  <c r="V83" i="10"/>
  <c r="F65" i="50" s="1"/>
  <c r="V91" i="10"/>
  <c r="F72" i="50" s="1"/>
  <c r="V107" i="10"/>
  <c r="F86" i="50" s="1"/>
  <c r="V125" i="10"/>
  <c r="F100" i="50" s="1"/>
  <c r="V133" i="10"/>
  <c r="F108" i="50" s="1"/>
  <c r="V141" i="10"/>
  <c r="F114" i="50" s="1"/>
  <c r="V149" i="10"/>
  <c r="F121" i="50" s="1"/>
  <c r="V9" i="10"/>
  <c r="F4" i="50" s="1"/>
  <c r="V37" i="10"/>
  <c r="F22" i="50" s="1"/>
  <c r="V72" i="10"/>
  <c r="F54" i="50" s="1"/>
  <c r="V122" i="10"/>
  <c r="F98" i="50" s="1"/>
  <c r="V109" i="10"/>
  <c r="F87" i="50" s="1"/>
  <c r="V17" i="10"/>
  <c r="F9" i="50" s="1"/>
  <c r="V33" i="10"/>
  <c r="F19" i="50" s="1"/>
  <c r="V41" i="10"/>
  <c r="F26" i="50" s="1"/>
  <c r="V58" i="10"/>
  <c r="F41" i="50" s="1"/>
  <c r="V68" i="10"/>
  <c r="F50" i="50" s="1"/>
  <c r="V92" i="10"/>
  <c r="F73" i="50" s="1"/>
  <c r="V118" i="10"/>
  <c r="F94" i="50" s="1"/>
  <c r="V126" i="10"/>
  <c r="F101" i="50" s="1"/>
  <c r="V142" i="10"/>
  <c r="F115" i="50" s="1"/>
  <c r="V150" i="10"/>
  <c r="F122" i="50" s="1"/>
  <c r="V18" i="10"/>
  <c r="F10" i="50" s="1"/>
  <c r="V26" i="10"/>
  <c r="F15" i="50" s="1"/>
  <c r="V59" i="10"/>
  <c r="F42" i="50" s="1"/>
  <c r="V93" i="10"/>
  <c r="F74" i="50" s="1"/>
  <c r="V101" i="10"/>
  <c r="F82" i="50" s="1"/>
  <c r="V119" i="10"/>
  <c r="F95" i="50" s="1"/>
  <c r="V127" i="10"/>
  <c r="F102" i="50" s="1"/>
  <c r="V135" i="10"/>
  <c r="F109" i="50" s="1"/>
  <c r="V143" i="10"/>
  <c r="F116" i="50" s="1"/>
  <c r="V151" i="10"/>
  <c r="F123" i="50" s="1"/>
  <c r="V21" i="10"/>
  <c r="F12" i="50" s="1"/>
  <c r="V80" i="10"/>
  <c r="F62" i="50" s="1"/>
  <c r="V138" i="10"/>
  <c r="F112" i="50" s="1"/>
  <c r="V11" i="10"/>
  <c r="F5" i="50" s="1"/>
  <c r="V27" i="10"/>
  <c r="F16" i="50" s="1"/>
  <c r="V60" i="10"/>
  <c r="F43" i="50" s="1"/>
  <c r="V86" i="10"/>
  <c r="F67" i="50" s="1"/>
  <c r="V94" i="10"/>
  <c r="F75" i="50" s="1"/>
  <c r="V102" i="10"/>
  <c r="F83" i="50" s="1"/>
  <c r="V112" i="10"/>
  <c r="F89" i="50" s="1"/>
  <c r="V120" i="10"/>
  <c r="F96" i="50" s="1"/>
  <c r="V128" i="10"/>
  <c r="F103" i="50" s="1"/>
  <c r="V136" i="10"/>
  <c r="F110" i="50" s="1"/>
  <c r="V144" i="10"/>
  <c r="F117" i="50" s="1"/>
  <c r="V152" i="10"/>
  <c r="F124" i="50" s="1"/>
  <c r="V130" i="10"/>
  <c r="F105" i="50" s="1"/>
  <c r="V12" i="10"/>
  <c r="F6" i="50" s="1"/>
  <c r="V20" i="10"/>
  <c r="F11" i="50" s="1"/>
  <c r="V36" i="10"/>
  <c r="F21" i="50" s="1"/>
  <c r="V61" i="10"/>
  <c r="F44" i="50" s="1"/>
  <c r="V71" i="10"/>
  <c r="F53" i="50" s="1"/>
  <c r="V87" i="10"/>
  <c r="F68" i="50" s="1"/>
  <c r="V95" i="10"/>
  <c r="F76" i="50" s="1"/>
  <c r="V103" i="10"/>
  <c r="F84" i="50" s="1"/>
  <c r="V113" i="10"/>
  <c r="F90" i="50" s="1"/>
  <c r="V121" i="10"/>
  <c r="F97" i="50" s="1"/>
  <c r="V129" i="10"/>
  <c r="F104" i="50" s="1"/>
  <c r="V137" i="10"/>
  <c r="F111" i="50" s="1"/>
  <c r="V145" i="10"/>
  <c r="F118" i="50" s="1"/>
  <c r="V153" i="10"/>
  <c r="F125" i="50" s="1"/>
  <c r="V96" i="10"/>
  <c r="F77" i="50" s="1"/>
  <c r="V154" i="10"/>
  <c r="F126" i="50" s="1"/>
  <c r="D1" i="53" l="1"/>
  <c r="F8" i="50"/>
  <c r="V14" i="10"/>
  <c r="F7" i="50" s="1"/>
  <c r="XBY14" i="10" l="1"/>
</calcChain>
</file>

<file path=xl/sharedStrings.xml><?xml version="1.0" encoding="utf-8"?>
<sst xmlns="http://schemas.openxmlformats.org/spreadsheetml/2006/main" count="1025" uniqueCount="633">
  <si>
    <t>no</t>
  </si>
  <si>
    <t>For selling clothing</t>
  </si>
  <si>
    <t>yes</t>
  </si>
  <si>
    <t>AUS : Australia</t>
  </si>
  <si>
    <t>Please select a country</t>
  </si>
  <si>
    <t>Code 2018</t>
  </si>
  <si>
    <t>For selling food and beverages</t>
  </si>
  <si>
    <t>Non-Prescription Medicines</t>
  </si>
  <si>
    <t>Electronic cigarettes</t>
  </si>
  <si>
    <t>LPG (Liquefied petroleum gas)</t>
  </si>
  <si>
    <t>Prescription Medicines</t>
  </si>
  <si>
    <t>Books</t>
  </si>
  <si>
    <t>Saturdays</t>
  </si>
  <si>
    <t>QuestionText_2018</t>
  </si>
  <si>
    <t>code2018</t>
  </si>
  <si>
    <t>Status</t>
  </si>
  <si>
    <t>E</t>
  </si>
  <si>
    <t>N</t>
  </si>
  <si>
    <t>EC</t>
  </si>
  <si>
    <t>Gasoline</t>
  </si>
  <si>
    <t>All non-prescription Medicines</t>
  </si>
  <si>
    <t>A subset of Non-Prescription Medicines</t>
  </si>
  <si>
    <t>Pre-booked Taxi rides</t>
  </si>
  <si>
    <t>D</t>
  </si>
  <si>
    <t>F</t>
  </si>
  <si>
    <t>G</t>
  </si>
  <si>
    <t>J</t>
  </si>
  <si>
    <t>M</t>
  </si>
  <si>
    <t>O</t>
  </si>
  <si>
    <t>L</t>
  </si>
  <si>
    <t>allowed</t>
  </si>
  <si>
    <t>always required</t>
  </si>
  <si>
    <t>not required</t>
  </si>
  <si>
    <t>yes (with a notification to the relevant public authorities)</t>
  </si>
  <si>
    <t>yes (only pharmacists)</t>
  </si>
  <si>
    <t>only one pharmacy</t>
  </si>
  <si>
    <t>up to 3 pharmacies</t>
  </si>
  <si>
    <t>between 4 and 10 pharmacies</t>
  </si>
  <si>
    <t>more than 10 pharmacies or no limits</t>
  </si>
  <si>
    <t>prohibited</t>
  </si>
  <si>
    <t>partially prohibited</t>
  </si>
  <si>
    <t>yes (both prescription and non-prescription medicines)</t>
  </si>
  <si>
    <t>yes (only non-prescription medicines)</t>
  </si>
  <si>
    <t>EoF</t>
  </si>
  <si>
    <t>H</t>
  </si>
  <si>
    <t>K</t>
  </si>
  <si>
    <t>I</t>
  </si>
  <si>
    <t>Taxi rides hailed in the street</t>
  </si>
  <si>
    <t>P</t>
  </si>
  <si>
    <t>AUT : Austria</t>
  </si>
  <si>
    <t>BEL : Belgium</t>
  </si>
  <si>
    <t>CAN : Canada</t>
  </si>
  <si>
    <t>CHL : Chile</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</si>
  <si>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</si>
  <si>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</si>
  <si>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</si>
  <si>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</si>
  <si>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</si>
  <si>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</si>
  <si>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</si>
  <si>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</si>
  <si>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</si>
  <si>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</si>
  <si>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</si>
  <si>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</si>
  <si>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</si>
  <si>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</si>
  <si>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MEX : Mexico</t>
  </si>
  <si>
    <t>NLD : Netherlands</t>
  </si>
  <si>
    <t>NZL : New Zealand</t>
  </si>
  <si>
    <t>NOR : Norway</t>
  </si>
  <si>
    <t>POL : Poland</t>
  </si>
  <si>
    <t>PRT : Portugal</t>
  </si>
  <si>
    <t>SVK : Slovak Republic</t>
  </si>
  <si>
    <t>ESP : Spain</t>
  </si>
  <si>
    <t>SWE : Sweden</t>
  </si>
  <si>
    <t>CHE : Switzerland</t>
  </si>
  <si>
    <t>BRA : Brazil</t>
  </si>
  <si>
    <t>ZAF : South Africa</t>
  </si>
  <si>
    <t>Country list</t>
  </si>
  <si>
    <t>Retail Trade</t>
  </si>
  <si>
    <t>SVN : Slovenia</t>
  </si>
  <si>
    <t>Federal level/ National (for non-federal states)</t>
  </si>
  <si>
    <t>State level (for federal states)</t>
  </si>
  <si>
    <t>Subnational (e.g. Region, Lander, Province)</t>
  </si>
  <si>
    <t>The retailer must have a special licence/authorisation to sell online</t>
  </si>
  <si>
    <t>yes (restricted outside seasonal sale)</t>
  </si>
  <si>
    <t>yes (at least 50% of ownership rights must be held by pharmacists)</t>
  </si>
  <si>
    <t>Jurisdiction 1</t>
  </si>
  <si>
    <t>Jurisdiction 2</t>
  </si>
  <si>
    <t>Do regulations specify the maximum number of hours an outlet can be open per week? (Q7a.4b.3)</t>
  </si>
  <si>
    <t>Weekdays (Monday to Friday)</t>
  </si>
  <si>
    <t>If regulations specify the maximum number of hours an outlet can be open per week, please provide them (Q7a.4b.3a)</t>
  </si>
  <si>
    <t>For definition see above</t>
  </si>
  <si>
    <t xml:space="preserve">Description of content of each part of the questionnaire </t>
  </si>
  <si>
    <t>Name of worksheet</t>
  </si>
  <si>
    <t>Content of worksheet</t>
  </si>
  <si>
    <t xml:space="preserve">Relevant codes  from the United Nation International Standard Industrial Classification of all economic activities (ISIC) </t>
  </si>
  <si>
    <t>This section inquires about the regulation of specialised and non-specialised retail outlets of all dimensions (i.e. traditional stores, department stores, supermarkets, hypermarkets). In particular it focuses on how to establish a brick and mortar retail outlet, on shop opening hours on specific regulation of concerning retail sales and on the retail sale of prescription and non-prescription medicines.</t>
  </si>
  <si>
    <t>ISIC Rev 4.0 47 and 451, 453 and 454</t>
  </si>
  <si>
    <t>yes (for all shops or for some categories of shops)</t>
  </si>
  <si>
    <t>no (owners can decide freely)</t>
  </si>
  <si>
    <t>no (all or most non-prescription medicines can also be sold in a variety of retail outlets, including supermarkets)</t>
  </si>
  <si>
    <t>regulations determine opening/closing hours</t>
  </si>
  <si>
    <t>can decide their opening/closing hours</t>
  </si>
  <si>
    <t>yes (all/most non-prescription medicines)</t>
  </si>
  <si>
    <t>no (all/most non-prescription medicines can also be sold in parapharmacies and drugstores, but NOT in other retail outlets)</t>
  </si>
  <si>
    <t>The retailer must have a brick and mortar shop in the country where he/she wants to sell</t>
  </si>
  <si>
    <t>required depending on outlet size</t>
  </si>
  <si>
    <t>yes (only for some types of outlets)</t>
  </si>
  <si>
    <t>yes (with a specific licence)</t>
  </si>
  <si>
    <t>yes (if conditions are met)</t>
  </si>
  <si>
    <t>Code 2023</t>
  </si>
  <si>
    <t>Q7a.1.01</t>
  </si>
  <si>
    <t>Q7a.1.1_C</t>
  </si>
  <si>
    <t>Q7a.1.1_F</t>
  </si>
  <si>
    <t>Q7a.1.1a_C</t>
  </si>
  <si>
    <t>Q7a.1.1a_F</t>
  </si>
  <si>
    <t>Q7a.1.2_C</t>
  </si>
  <si>
    <t>Q7a.1.2_F</t>
  </si>
  <si>
    <t>Q7a.1.2a_C</t>
  </si>
  <si>
    <t>Q7a.1.2a_F</t>
  </si>
  <si>
    <t>Q7a.1.3_C</t>
  </si>
  <si>
    <t>Q7a.1.3_F</t>
  </si>
  <si>
    <t>Q7a.1.3a_C</t>
  </si>
  <si>
    <t>Q7a.1.3a_F</t>
  </si>
  <si>
    <t>Q7a.1.5</t>
  </si>
  <si>
    <t>Q7a.1.6</t>
  </si>
  <si>
    <t>Q7a.2.01</t>
  </si>
  <si>
    <t>Q7a.2.1_i</t>
  </si>
  <si>
    <t>Q7a.2.1_ii</t>
  </si>
  <si>
    <t>Q7a.2.1_iii</t>
  </si>
  <si>
    <t>Q7a.2.3_i</t>
  </si>
  <si>
    <t>Q7a.2.3_ii</t>
  </si>
  <si>
    <t>Q7a.2.3_iii</t>
  </si>
  <si>
    <t>Q7a.2.3_iv</t>
  </si>
  <si>
    <t>Q7a.2.4_i</t>
  </si>
  <si>
    <t>Q7a.2.4_ii</t>
  </si>
  <si>
    <t>Q7a.2.4_iii</t>
  </si>
  <si>
    <t>Q7a.2.4_iv</t>
  </si>
  <si>
    <t>Q7a.2.5_ii</t>
  </si>
  <si>
    <t>Q7a.2.5_iii</t>
  </si>
  <si>
    <t>Q7a.2.5_iv</t>
  </si>
  <si>
    <t>Q7a.2.5_v</t>
  </si>
  <si>
    <t>Q7a.2.5_vi</t>
  </si>
  <si>
    <t>Q7a.2.5_vii</t>
  </si>
  <si>
    <t>Q7a.2.5_x</t>
  </si>
  <si>
    <t>Q7a.2.6</t>
  </si>
  <si>
    <t>Q7a.2.7</t>
  </si>
  <si>
    <t>Q7a.2.7a</t>
  </si>
  <si>
    <t>Q7a.2.8</t>
  </si>
  <si>
    <t>Q7a.2.9</t>
  </si>
  <si>
    <t>Q7a.3.01</t>
  </si>
  <si>
    <t>Q7a.3.1</t>
  </si>
  <si>
    <t>Q7a.3.1a</t>
  </si>
  <si>
    <t>Q7a.3.2</t>
  </si>
  <si>
    <t>Q7a.3.2a</t>
  </si>
  <si>
    <t>Q7a.3.3</t>
  </si>
  <si>
    <t>Q7a.3.3a</t>
  </si>
  <si>
    <t>Q7a.3.4</t>
  </si>
  <si>
    <t>Q7a.3.4a</t>
  </si>
  <si>
    <t>Q7a.3.5</t>
  </si>
  <si>
    <t>Q7a.3.5a</t>
  </si>
  <si>
    <t>Q7a.3.5b</t>
  </si>
  <si>
    <t>Q7a.3.6</t>
  </si>
  <si>
    <t>Q7a.3.7</t>
  </si>
  <si>
    <t>Q7a.3.7a</t>
  </si>
  <si>
    <t>Q7a.3.8</t>
  </si>
  <si>
    <t>Q7a.3.8a</t>
  </si>
  <si>
    <t>Q7a.4.1</t>
  </si>
  <si>
    <t>Q7a.4a.2</t>
  </si>
  <si>
    <t>Q7a.4a.2a</t>
  </si>
  <si>
    <t>Q7a.4a.3</t>
  </si>
  <si>
    <t>Q7a.4a.3a</t>
  </si>
  <si>
    <t>Q7a.4a.4</t>
  </si>
  <si>
    <t>Q7a.4a.4a_i</t>
  </si>
  <si>
    <t>Q7a.4a.4a_ii</t>
  </si>
  <si>
    <t>Q7a.4a.4a_iii</t>
  </si>
  <si>
    <t>Q7a.4a.4a_iv</t>
  </si>
  <si>
    <t>Q7a.4a.5</t>
  </si>
  <si>
    <t>Q7a.4a.5a_i</t>
  </si>
  <si>
    <t>Q7a.4a.5a_ii</t>
  </si>
  <si>
    <t>Q7a.4a.5a_iii</t>
  </si>
  <si>
    <t>Q7a.4a.5a_iv</t>
  </si>
  <si>
    <t>Q7a.4a.6</t>
  </si>
  <si>
    <t>Q7a.4a.6a</t>
  </si>
  <si>
    <t>Q7a.4a.7</t>
  </si>
  <si>
    <t>Q7a.4a.7a</t>
  </si>
  <si>
    <t>Q7a.4a.8</t>
  </si>
  <si>
    <t>Q7a.4a.8a</t>
  </si>
  <si>
    <t>Q7a.4b.2</t>
  </si>
  <si>
    <t>Q7a.4b.2a</t>
  </si>
  <si>
    <t>Q7a.4b.3</t>
  </si>
  <si>
    <t>Q7a.4b.3a</t>
  </si>
  <si>
    <t>Q7a.4b.4</t>
  </si>
  <si>
    <t>Q7a.4b.4a_i</t>
  </si>
  <si>
    <t>Q7a.4b.4a_ii</t>
  </si>
  <si>
    <t>Q7a.4b.4a_iii</t>
  </si>
  <si>
    <t>Q7a.4b.4a_iv</t>
  </si>
  <si>
    <t>Q7a.4b.5</t>
  </si>
  <si>
    <t>Q7a.4b.5a_i</t>
  </si>
  <si>
    <t>Q7a.4b.5a_ii</t>
  </si>
  <si>
    <t>Q7a.4b.5a_iii</t>
  </si>
  <si>
    <t>Q7a.4b.5a_iv</t>
  </si>
  <si>
    <t>Q7a.4b.6</t>
  </si>
  <si>
    <t>Q7a.4b.6a</t>
  </si>
  <si>
    <t>Q7a.4b.7</t>
  </si>
  <si>
    <t>Q7a.4b.7a</t>
  </si>
  <si>
    <t>Q7a.4b.8</t>
  </si>
  <si>
    <t>Q7a.4b.8a</t>
  </si>
  <si>
    <r>
      <rPr>
        <b/>
        <sz val="9"/>
        <rFont val="Arial"/>
        <family val="2"/>
      </rPr>
      <t>Note:</t>
    </r>
    <r>
      <rPr>
        <sz val="9"/>
        <rFont val="Arial"/>
        <family val="2"/>
      </rPr>
      <t xml:space="preserve"> Please remember that this category does not include restaurants, cafés and cantines, as well as stalls selling fresh or cooked food in markets or on the street.</t>
    </r>
  </si>
  <si>
    <t>Tobacco</t>
  </si>
  <si>
    <t>Alcoholic beverages (such as wine and spirits)</t>
  </si>
  <si>
    <t>Fire arms</t>
  </si>
  <si>
    <t>The retailer must have a domain name registered in the country where he/she wants to sell</t>
  </si>
  <si>
    <t>Staple good 1</t>
  </si>
  <si>
    <t>Staple good 2</t>
  </si>
  <si>
    <t>Staple good 3</t>
  </si>
  <si>
    <t>Alcoholic beverages (such as wine or spirits)</t>
  </si>
  <si>
    <r>
      <rPr>
        <b/>
        <sz val="9"/>
        <rFont val="Arial"/>
        <family val="2"/>
      </rPr>
      <t>Definition</t>
    </r>
    <r>
      <rPr>
        <sz val="9"/>
        <rFont val="Arial"/>
        <family val="2"/>
      </rPr>
      <t>: A domain name is the address where Internet users can access a specific website.</t>
    </r>
  </si>
  <si>
    <r>
      <rPr>
        <b/>
        <sz val="9"/>
        <rFont val="Arial"/>
        <family val="2"/>
      </rPr>
      <t>Definition</t>
    </r>
    <r>
      <rPr>
        <sz val="9"/>
        <rFont val="Arial"/>
        <family val="2"/>
      </rPr>
      <t>: A price is regulated/controlled when its exact level, or its maximum or minimum level, is set or constrained by a government agency, a ministry or a regulatory authority. The obligation to notify a price is not considered as price regulation.</t>
    </r>
  </si>
  <si>
    <r>
      <rPr>
        <b/>
        <sz val="9"/>
        <rFont val="Arial"/>
        <family val="2"/>
      </rPr>
      <t>Definition:</t>
    </r>
    <r>
      <rPr>
        <sz val="9"/>
        <rFont val="Arial"/>
        <family val="2"/>
      </rPr>
      <t xml:space="preserve"> Gasoline, also referred to as petrol, is a transparent, petroleum derived flammable liquid that is used primarily as a fuel for cars and other means of transportation.</t>
    </r>
  </si>
  <si>
    <r>
      <rPr>
        <b/>
        <sz val="9"/>
        <rFont val="Arial"/>
        <family val="2"/>
      </rPr>
      <t>Definition:</t>
    </r>
    <r>
      <rPr>
        <sz val="9"/>
        <rFont val="Arial"/>
        <family val="2"/>
      </rPr>
      <t xml:space="preserve"> LPG, also referred to as propane or butane, is a flammable mixture of hydrocarbon gases used as fuel in heating appliances, cooking equipment, and vehicles.</t>
    </r>
  </si>
  <si>
    <t xml:space="preserve">If the price of other goods or services are regulated, please indicate them in the comment column on separate rows </t>
  </si>
  <si>
    <t>7-Retail Trade</t>
  </si>
  <si>
    <t>SECTION 7.3. Retail sale of prescription and non-prescription medicines</t>
  </si>
  <si>
    <r>
      <rPr>
        <b/>
        <sz val="9"/>
        <rFont val="Arial"/>
        <family val="2"/>
      </rPr>
      <t>Note:</t>
    </r>
    <r>
      <rPr>
        <sz val="9"/>
        <rFont val="Arial"/>
        <family val="2"/>
      </rPr>
      <t xml:space="preserve"> An example of restrictions is that a minimum physical distance has to exist between two pharmacies.</t>
    </r>
  </si>
  <si>
    <r>
      <rPr>
        <b/>
        <sz val="9"/>
        <rFont val="Arial"/>
        <family val="2"/>
      </rPr>
      <t>Definition:</t>
    </r>
    <r>
      <rPr>
        <sz val="9"/>
        <rFont val="Arial"/>
        <family val="2"/>
      </rPr>
      <t xml:space="preserve"> A pharmacist is a person who has received specific training (usually he/she must hold a specific degree and have undertaken a period of compulsory practice) that allows him/her to sell medicines.</t>
    </r>
  </si>
  <si>
    <t xml:space="preserve">SECTION 7.4. Regulation of shop opening hours </t>
  </si>
  <si>
    <t xml:space="preserve"> Saturdays</t>
  </si>
  <si>
    <r>
      <rPr>
        <b/>
        <sz val="9"/>
        <rFont val="Arial"/>
        <family val="2"/>
      </rPr>
      <t>Instructions</t>
    </r>
    <r>
      <rPr>
        <sz val="9"/>
        <rFont val="Arial"/>
        <family val="2"/>
      </rPr>
      <t>: Select the maximum number of hours per day</t>
    </r>
  </si>
  <si>
    <r>
      <rPr>
        <b/>
        <sz val="9"/>
        <rFont val="Arial"/>
        <family val="2"/>
      </rPr>
      <t>Instructions</t>
    </r>
    <r>
      <rPr>
        <sz val="9"/>
        <rFont val="Arial"/>
        <family val="2"/>
      </rPr>
      <t>: Select the maximum number of hours per week</t>
    </r>
  </si>
  <si>
    <r>
      <rPr>
        <b/>
        <sz val="9"/>
        <rFont val="Arial"/>
        <family val="2"/>
      </rPr>
      <t>Instructions</t>
    </r>
    <r>
      <rPr>
        <sz val="9"/>
        <rFont val="Arial"/>
        <family val="2"/>
      </rPr>
      <t>: Select the number of days per month</t>
    </r>
  </si>
  <si>
    <r>
      <rPr>
        <b/>
        <sz val="9"/>
        <rFont val="Arial"/>
        <family val="2"/>
      </rPr>
      <t>Instructions</t>
    </r>
    <r>
      <rPr>
        <sz val="9"/>
        <rFont val="Arial"/>
        <family val="2"/>
      </rPr>
      <t>: Select maximum number of days per year</t>
    </r>
  </si>
  <si>
    <r>
      <rPr>
        <b/>
        <sz val="9"/>
        <rFont val="Arial"/>
        <family val="2"/>
      </rPr>
      <t>Instructions:</t>
    </r>
    <r>
      <rPr>
        <sz val="9"/>
        <rFont val="Arial"/>
        <family val="2"/>
      </rPr>
      <t xml:space="preserve"> Select the number of days per month</t>
    </r>
  </si>
  <si>
    <r>
      <rPr>
        <b/>
        <sz val="9"/>
        <rFont val="Arial"/>
        <family val="2"/>
      </rPr>
      <t>Instructions:</t>
    </r>
    <r>
      <rPr>
        <sz val="9"/>
        <rFont val="Arial"/>
        <family val="2"/>
      </rPr>
      <t xml:space="preserve"> Select maximum number of days per year</t>
    </r>
  </si>
  <si>
    <r>
      <rPr>
        <b/>
        <sz val="9"/>
        <rFont val="Arial"/>
        <family val="2"/>
      </rPr>
      <t>Instructions</t>
    </r>
    <r>
      <rPr>
        <sz val="9"/>
        <rFont val="Arial"/>
        <family val="2"/>
      </rPr>
      <t xml:space="preserve">: Select minimum number of shut-down days per year
</t>
    </r>
    <r>
      <rPr>
        <b/>
        <sz val="9"/>
        <rFont val="Arial"/>
        <family val="2"/>
      </rPr>
      <t>Definition</t>
    </r>
    <r>
      <rPr>
        <sz val="9"/>
        <rFont val="Arial"/>
        <family val="2"/>
      </rPr>
      <t xml:space="preserve">: Shut-down days means the days shops cannot must stay closed
</t>
    </r>
  </si>
  <si>
    <r>
      <rPr>
        <b/>
        <sz val="9"/>
        <rFont val="Arial"/>
        <family val="2"/>
      </rPr>
      <t>Instructions</t>
    </r>
    <r>
      <rPr>
        <sz val="9"/>
        <rFont val="Arial"/>
        <family val="2"/>
      </rPr>
      <t>: This Q asks both about prescription and non-prescription medicines as you will see in the answers available.</t>
    </r>
  </si>
  <si>
    <t>NI</t>
  </si>
  <si>
    <t>QuestionText_2023</t>
  </si>
  <si>
    <t>code2023</t>
  </si>
  <si>
    <t>Columns for Translation</t>
  </si>
  <si>
    <t>2023 answers</t>
  </si>
  <si>
    <r>
      <t>For verification/completion where missing:
Answers for 2018 (</t>
    </r>
    <r>
      <rPr>
        <b/>
        <i/>
        <sz val="10"/>
        <color rgb="FFFF0000"/>
        <rFont val="Arial"/>
        <family val="2"/>
      </rPr>
      <t>prefilled by OECD</t>
    </r>
    <r>
      <rPr>
        <b/>
        <i/>
        <sz val="10"/>
        <rFont val="Arial"/>
        <family val="2"/>
      </rPr>
      <t>)</t>
    </r>
  </si>
  <si>
    <t>OECD comments</t>
  </si>
  <si>
    <t>Answer for 2023</t>
  </si>
  <si>
    <t>Country Comments</t>
  </si>
  <si>
    <t xml:space="preserve">Alternative answer provided by Country </t>
  </si>
  <si>
    <t>Reason for Final answer (OECD)</t>
  </si>
  <si>
    <t>Final Answers</t>
  </si>
  <si>
    <t>Relevant legal reference/Important background info/Clarification</t>
  </si>
  <si>
    <t>Columns for Vetting</t>
  </si>
  <si>
    <t>SECTION 7.2. Regulation of retail sales</t>
  </si>
  <si>
    <r>
      <rPr>
        <b/>
        <sz val="9"/>
        <rFont val="Arial"/>
        <family val="2"/>
      </rPr>
      <t>Definition</t>
    </r>
    <r>
      <rPr>
        <sz val="9"/>
        <rFont val="Arial"/>
        <family val="2"/>
      </rPr>
      <t>: LPG (Liquefied petroleum gas), also referred to as propane or butane, is a flammable mixture of hydrocarbon gases used as fuel in heating appliances, cooking equipment, and vehicles.</t>
    </r>
  </si>
  <si>
    <r>
      <rPr>
        <b/>
        <sz val="9"/>
        <rFont val="Arial"/>
        <family val="2"/>
      </rPr>
      <t>Definition</t>
    </r>
    <r>
      <rPr>
        <sz val="9"/>
        <rFont val="Arial"/>
        <family val="2"/>
      </rPr>
      <t>: Brick and Mortar (B&amp;M) outlets are physical shops that offer face-to-face customer experience.</t>
    </r>
  </si>
  <si>
    <r>
      <rPr>
        <b/>
        <sz val="9"/>
        <color theme="1"/>
        <rFont val="Arial"/>
        <family val="2"/>
      </rPr>
      <t>Definition</t>
    </r>
    <r>
      <rPr>
        <sz val="9"/>
        <color theme="1"/>
        <rFont val="Arial"/>
        <family val="2"/>
      </rPr>
      <t xml:space="preserve">: Prescription medicines can only be bought with a prescription from a doctor. </t>
    </r>
  </si>
  <si>
    <r>
      <t xml:space="preserve">After registering in a general commercial or trade registry (in those countries where this is necessary), is an </t>
    </r>
    <r>
      <rPr>
        <b/>
        <sz val="9"/>
        <color theme="1"/>
        <rFont val="Arial"/>
        <family val="2"/>
      </rPr>
      <t>additional</t>
    </r>
    <r>
      <rPr>
        <sz val="9"/>
        <color theme="1"/>
        <rFont val="Arial"/>
        <family val="2"/>
      </rPr>
      <t xml:space="preserve"> registration in a register only for retail trade activities required in order to establish a new retail outlet? (Q7.1.1)</t>
    </r>
  </si>
  <si>
    <t xml:space="preserve">If registration in a register only for retail trade activities is only required depending on the outlet size (e.g. only for large outlets), what is the threshold from which this requirement applies? (Q7.1.1a ) </t>
  </si>
  <si>
    <t>Is an authorisation needed in order to establish a retail outlet? (Q7.1.2)</t>
  </si>
  <si>
    <r>
      <t xml:space="preserve">If an authorisation is </t>
    </r>
    <r>
      <rPr>
        <b/>
        <sz val="9"/>
        <color theme="1"/>
        <rFont val="Arial"/>
        <family val="2"/>
      </rPr>
      <t xml:space="preserve">only </t>
    </r>
    <r>
      <rPr>
        <sz val="9"/>
        <color theme="1"/>
        <rFont val="Arial"/>
        <family val="2"/>
      </rPr>
      <t xml:space="preserve">required depending on the outlet size (e.g. only for large outlets), what is the threshold from which this requirement applies? (Q7.1.2a) </t>
    </r>
  </si>
  <si>
    <t xml:space="preserve">If additional licenses or permits are needed only depending on the outlet size (e.g. only for large outlets), what is the threshold from which this requirement applies? (Q7.1.3a) </t>
  </si>
  <si>
    <t>Can a request to establish a retail outlet be denied on the basis of a market test or economic needs test? (Q7.1.5)</t>
  </si>
  <si>
    <t>Can any of the goods and services listed below only be sold in outlets operating under a local or national legal monopoly? (Q7.2.1)</t>
  </si>
  <si>
    <t>Are there restrictions on the number of pharmacies that can be located in a given geographic area? (Q7.3.1)</t>
  </si>
  <si>
    <t>Are there restrictions on where a pharmacy can be located? (Q7.3.2)</t>
  </si>
  <si>
    <t>Are there restrictions on who can own a pharmacy? (Q7.3.3)</t>
  </si>
  <si>
    <t>Are there restrictions on the number of pharmacies that a same owner can have? (Q7.3.4)</t>
  </si>
  <si>
    <t>Can non-prescription medicines only be sold in pharmacies? (Q7.3.5)</t>
  </si>
  <si>
    <t>If you have answered No to the question above, is there an obligation for a pharmacist to supervise the sale of most non-prescription medicines? (Q7.3.5a)</t>
  </si>
  <si>
    <t>Can medicines be sold online? (Q7.3.6)</t>
  </si>
  <si>
    <t>Are shop opening hours regulated? (Q7.4.1)</t>
  </si>
  <si>
    <t>Do regulations specify the maximum number of hours an outlet can be open per day? (Q7.4a.2)</t>
  </si>
  <si>
    <t>If regulations specify the maximum number of hours an outlet can be open per day, please indicate them. (Q7.4a.2a)</t>
  </si>
  <si>
    <t>Do regulations specify the maximum number of hours an outlet can be open per week? (Q7.4a.3)</t>
  </si>
  <si>
    <t>If regulations specify the maximum number of hours an outlet can be open per week, please indicate them. (Q7.4a.3a)</t>
  </si>
  <si>
    <t>If regulations specify particular opening hours, please indicate them. (Q7.4a.4a)</t>
  </si>
  <si>
    <t>Do regulations specify particular closing hours? (Q7.4a.5)</t>
  </si>
  <si>
    <t>If regulations specify the minimum number of shut-down days per year, please provide them  (Q7.4b.8a)</t>
  </si>
  <si>
    <t>Do regulations specify the minimum number of shut-down days per year? (Q7.4b.8)</t>
  </si>
  <si>
    <t>If regulations specify particular closing hours, please indicate them. (Q7.4a.5a)</t>
  </si>
  <si>
    <r>
      <rPr>
        <b/>
        <sz val="9"/>
        <rFont val="Arial"/>
        <family val="2"/>
      </rPr>
      <t>Note</t>
    </r>
    <r>
      <rPr>
        <sz val="9"/>
        <rFont val="Arial"/>
        <family val="2"/>
      </rPr>
      <t>: The answer should be Yes whatever the reason for having quantitative restrictions (e.g. demographic criteria, geographic criteria, or proof of economic need).</t>
    </r>
  </si>
  <si>
    <t>Do regulations specify the minimum number of shut-down days per year? (Q7.4a.8)</t>
  </si>
  <si>
    <t>Do regulations specify the maximum number of hours an outlet can be open per day? (Q7.4b.2)</t>
  </si>
  <si>
    <t>If regulations specify the maximum number of hours an outlet can be open per day, please provide them. (Q7.4b.2a)</t>
  </si>
  <si>
    <t>Do regulations specify particular opening hours? (Q7.4b.4)</t>
  </si>
  <si>
    <t>If regulations specify particular opening hours, please provide them (Q7.4b.4a)</t>
  </si>
  <si>
    <t>Do regulations specify particular closing hours? (Q7.4b.5)</t>
  </si>
  <si>
    <t>Perfumes</t>
  </si>
  <si>
    <t>If shop opening hours are regulated, at which level of jurisdiction are shop opening hours regulated? (Q7.4.01)</t>
  </si>
  <si>
    <t>Are additional licenses or permits (not related to health and safety or environmental protection regulations) needed to establish a retail outlet? (Q7.1.3)</t>
  </si>
  <si>
    <t>Are professional bodies or representatives of trade and commercial interests (such as associations of retailers or chamber of commerce) involved in decisions concerning individual authorisations for establishing retail outlets? (Q7.1.4)</t>
  </si>
  <si>
    <t>Are the retail prices of non-prescription medicines regulated? (Q7.3.7)</t>
  </si>
  <si>
    <t xml:space="preserve">Are pharmacies allowed to decide their opening hours/days? (Q7.3.9) </t>
  </si>
  <si>
    <t>Please provide a link to the law/regulation that determines rules for pharmacies’ opening hours/days. (Q7.3.9a)</t>
  </si>
  <si>
    <t>Do regulations specify particular opening hours? (Q7.4a.4)</t>
  </si>
  <si>
    <t>If regulations specify the minimum number of shut-down days per year, please specify them (Q7.4a.8a)</t>
  </si>
  <si>
    <t>5000 sq. and above</t>
  </si>
  <si>
    <t>ECO_2023_B</t>
  </si>
  <si>
    <t>no, not involved</t>
  </si>
  <si>
    <t>no, no authorisation is required</t>
  </si>
  <si>
    <t>ECO_2023_E</t>
  </si>
  <si>
    <t>Alcoholic beverages (such as wines or spirits)</t>
  </si>
  <si>
    <t>Other good or service 1</t>
  </si>
  <si>
    <t>Other good or service 2</t>
  </si>
  <si>
    <t>Other good or service 3</t>
  </si>
  <si>
    <t>Other good or service 4</t>
  </si>
  <si>
    <t>ECO_2023_C</t>
  </si>
  <si>
    <t>yes (with specific authorisation/ permit/licence)</t>
  </si>
  <si>
    <t>yes (with notification to the relevant public authorities)</t>
  </si>
  <si>
    <t>between 4000 and 4999 sq.</t>
  </si>
  <si>
    <t>between 3000 and 3999 sq.</t>
  </si>
  <si>
    <t>between 2000 and 2999 sq.</t>
  </si>
  <si>
    <t>between 500 and 1999 sq.</t>
  </si>
  <si>
    <t>less than 500 sq.</t>
  </si>
  <si>
    <t>yes (a set of conditions need to be met)</t>
  </si>
  <si>
    <t>yes (restricted outside seasonal sales)</t>
  </si>
  <si>
    <t>ECO_2023_H</t>
  </si>
  <si>
    <t>other restrictions</t>
  </si>
  <si>
    <t>ECO_2023_L</t>
  </si>
  <si>
    <t>only some forms of advertising allowed</t>
  </si>
  <si>
    <t>all forms of advertising allowed</t>
  </si>
  <si>
    <t>not applicable, prices of non-prescription medicines are regulated</t>
  </si>
  <si>
    <t>ECO_2023_Q</t>
  </si>
  <si>
    <t>advertising prohibited</t>
  </si>
  <si>
    <t>yes (but only for a subset)</t>
  </si>
  <si>
    <t>ECO_2023_R</t>
  </si>
  <si>
    <t>laws/regulations determine opening/closing hours</t>
  </si>
  <si>
    <t>professional associations determine opening/closing hours</t>
  </si>
  <si>
    <t>ECO_2023_O</t>
  </si>
  <si>
    <t>ECO_2023_S</t>
  </si>
  <si>
    <t>ECO_2023_T</t>
  </si>
  <si>
    <t>ECO_2023_U</t>
  </si>
  <si>
    <t>ECO_2023_V</t>
  </si>
  <si>
    <t>ECO_2023_W</t>
  </si>
  <si>
    <t>closed</t>
  </si>
  <si>
    <t>ECO_2023_G</t>
  </si>
  <si>
    <t>not applicable</t>
  </si>
  <si>
    <t>not applicable, as yes above</t>
  </si>
  <si>
    <t>ECO_2023_A</t>
  </si>
  <si>
    <t>ECO_2023_H_a</t>
  </si>
  <si>
    <t>not applicable (answered no above)</t>
  </si>
  <si>
    <t>Please provide a link to the law/regulation that imposes these restrictions (Q7.3.1a)</t>
  </si>
  <si>
    <t>Please provide a link to the law/regulation that imposes these restrictions (Q7.3.2a)</t>
  </si>
  <si>
    <t>Please provide a link to the law/regulation that imposes these restrictions (Q7.3.3a)</t>
  </si>
  <si>
    <t>Please provide a link to the law/regulation that imposes these restrictions (Q7.3.4a)</t>
  </si>
  <si>
    <t>Please provide a link to the law/regulation that determines the above requirements on where and who can sell non-prescription medicines (Q7.3.5b)</t>
  </si>
  <si>
    <t>Please provide a link to the law/regulation that imposes these restrictions (Q7.3.8a)</t>
  </si>
  <si>
    <t xml:space="preserve">Please indicate the name of Jurisdiction 1 and the reason for choosing it in the Comments column
(Q7.4.02)
</t>
  </si>
  <si>
    <t>Q7a.4.01</t>
  </si>
  <si>
    <t>Column P</t>
  </si>
  <si>
    <t>Column AE</t>
  </si>
  <si>
    <t>Column AH</t>
  </si>
  <si>
    <t>Column AJ</t>
  </si>
  <si>
    <t>Q7a.2.1_iv</t>
  </si>
  <si>
    <t>Q7a.2.3_v</t>
  </si>
  <si>
    <t>Q7a.4.02</t>
  </si>
  <si>
    <t>Q7a.4.03</t>
  </si>
  <si>
    <t>Q7a.2.5_i</t>
  </si>
  <si>
    <t>Q7a.2.5_viii</t>
  </si>
  <si>
    <t>At which level of jurisdiction is establishing a brick and mortar retail outlet regulated? (Q7.1.02)</t>
  </si>
  <si>
    <t>Section 7 Retail Trade</t>
  </si>
  <si>
    <t>TUR : Türkiye</t>
  </si>
  <si>
    <r>
      <rPr>
        <b/>
        <sz val="9"/>
        <rFont val="Arial"/>
        <family val="2"/>
      </rPr>
      <t>Note</t>
    </r>
    <r>
      <rPr>
        <sz val="9"/>
        <rFont val="Arial"/>
        <family val="2"/>
      </rPr>
      <t xml:space="preserve">: This question tries to ascertain if retailers can decide the level of the discounts they can offer during seasonal sales or if there are limitations to how much they can reduce the prices (e.g. not more than 50% discount).
</t>
    </r>
    <r>
      <rPr>
        <b/>
        <sz val="9"/>
        <rFont val="Arial"/>
        <family val="2"/>
      </rPr>
      <t>Instruction</t>
    </r>
    <r>
      <rPr>
        <sz val="9"/>
        <rFont val="Arial"/>
        <family val="2"/>
      </rPr>
      <t>: This question only refers to the limit on discounts that can be offered during seasonal sales – as in some countries different limits may be imposed for discounts offered outside seasonal sales.</t>
    </r>
  </si>
  <si>
    <r>
      <rPr>
        <b/>
        <sz val="9"/>
        <rFont val="Arial"/>
        <family val="2"/>
      </rPr>
      <t>Definition</t>
    </r>
    <r>
      <rPr>
        <sz val="9"/>
        <rFont val="Arial"/>
        <family val="2"/>
      </rPr>
      <t xml:space="preserve">: End-of-business sale refers to a special clearance of stock that is undertaken when a retail outlet is going to close, relocate or change type of business.
</t>
    </r>
    <r>
      <rPr>
        <b/>
        <sz val="9"/>
        <rFont val="Arial"/>
        <family val="2"/>
      </rPr>
      <t>Definition</t>
    </r>
    <r>
      <rPr>
        <sz val="9"/>
        <rFont val="Arial"/>
        <family val="2"/>
      </rPr>
      <t>: In some jurisdictions, the law sets out a set of conditions that need to be met for an end-of business sale to happen. The retailer implicitly declares conformity to these conditions by starting or announcing the end-of-business sale. In case of controls the retailer just needs to be able to prove that these conditions have been met.</t>
    </r>
  </si>
  <si>
    <r>
      <rPr>
        <b/>
        <sz val="9"/>
        <rFont val="Arial"/>
        <family val="2"/>
      </rPr>
      <t>Definition:</t>
    </r>
    <r>
      <rPr>
        <sz val="9"/>
        <rFont val="Arial"/>
        <family val="2"/>
      </rPr>
      <t xml:space="preserve"> 
</t>
    </r>
    <r>
      <rPr>
        <b/>
        <sz val="9"/>
        <rFont val="Arial"/>
        <family val="2"/>
      </rPr>
      <t>Non-prescription medicines</t>
    </r>
    <r>
      <rPr>
        <sz val="9"/>
        <rFont val="Arial"/>
        <family val="2"/>
      </rPr>
      <t xml:space="preserve"> are medicines that can be self-prescribed and whose sale does not require the consumer to hold a doctor prescription. Each country designates which medicines fall in this category. 
</t>
    </r>
    <r>
      <rPr>
        <b/>
        <sz val="9"/>
        <rFont val="Arial"/>
        <family val="2"/>
      </rPr>
      <t>Prescription medicine</t>
    </r>
    <r>
      <rPr>
        <sz val="9"/>
        <rFont val="Arial"/>
        <family val="2"/>
      </rPr>
      <t>s can only be bought with a doctor prescription.</t>
    </r>
  </si>
  <si>
    <r>
      <rPr>
        <b/>
        <sz val="9"/>
        <rFont val="Arial"/>
        <family val="2"/>
      </rPr>
      <t>Instructions:</t>
    </r>
    <r>
      <rPr>
        <sz val="9"/>
        <rFont val="Arial"/>
        <family val="2"/>
      </rPr>
      <t xml:space="preserve"> Select minimum number of shut-down days per year.
</t>
    </r>
    <r>
      <rPr>
        <b/>
        <sz val="9"/>
        <rFont val="Arial"/>
        <family val="2"/>
      </rPr>
      <t>Definition:</t>
    </r>
    <r>
      <rPr>
        <sz val="9"/>
        <rFont val="Arial"/>
        <family val="2"/>
      </rPr>
      <t xml:space="preserve"> Shut-down days means the days shops must stay closed.</t>
    </r>
  </si>
  <si>
    <r>
      <t xml:space="preserve">If you answered above that shop opening hours are </t>
    </r>
    <r>
      <rPr>
        <u/>
        <sz val="9"/>
        <color rgb="FFFF0000"/>
        <rFont val="Arial"/>
        <family val="2"/>
      </rPr>
      <t>regulated a national level, or federal level</t>
    </r>
    <r>
      <rPr>
        <sz val="9"/>
        <color rgb="FFFF0000"/>
        <rFont val="Arial"/>
        <family val="2"/>
      </rPr>
      <t xml:space="preserve"> for federal countries, please answer questions only for Jurisdiction 1 and leave answers for Jurisdiction 2 empty
If you answered above that shop opening hours </t>
    </r>
    <r>
      <rPr>
        <u/>
        <sz val="9"/>
        <color rgb="FFFF0000"/>
        <rFont val="Arial"/>
        <family val="2"/>
      </rPr>
      <t>are regulated at state or subnational level</t>
    </r>
    <r>
      <rPr>
        <sz val="9"/>
        <color rgb="FFFF0000"/>
        <rFont val="Arial"/>
        <family val="2"/>
      </rPr>
      <t>, the answers to the questions in this section should be provided for two jurisdictions, please indicate below their names</t>
    </r>
  </si>
  <si>
    <t xml:space="preserve">If your answer is 'No'   (Skip this section)
If your answer is 'Yes' (Move to next question ) </t>
  </si>
  <si>
    <t>Please indicate the name of Jurisdiction 2 and the reason for choosing it in the Comments column
(Q7.4.03)</t>
  </si>
  <si>
    <t>Other
Please specify in the Comments column</t>
  </si>
  <si>
    <t>SECTION 7.1. Establishing a brick and mortar retail outlet</t>
  </si>
  <si>
    <t>no, all goods sold in B&amp;M shops can be sold online</t>
  </si>
  <si>
    <t>Q7.2.3</t>
  </si>
  <si>
    <t>THE OECD PMR Questionnaire</t>
  </si>
  <si>
    <t xml:space="preserve">Are there goods and services that cannot be sold online (i.e. over the internet), but can be sold in brick and mortar shops? (Q7.2.2) </t>
  </si>
  <si>
    <t xml:space="preserve">To be allowed to sell goods and/or services online must a retailer meet any of the following requirements? (Q7.2.3) </t>
  </si>
  <si>
    <t>Is the retail price of any good subject to price controls or price regulation? (Q7.2.4)</t>
  </si>
  <si>
    <t>Are sales promotions allowed to be held, or allowed to be publicly advertised as seasonal sales, only during one or more specific periods of the year? (Q7.2.5)</t>
  </si>
  <si>
    <t>If the answer to the question above is yes, are there any specific requirements that need to be met for a retail outlet to engage in seasonal sales? (Q7.2.5a)</t>
  </si>
  <si>
    <t>Are there any special regulations prohibiting or restricting sales below costs outside periods when seasonal sales are allowed (beyond a prohibition of predatory pricing by dominant firms)? (Q7.2.6)</t>
  </si>
  <si>
    <t>Are there limits on the maximum value of the discounts that can be offered during seasonal sales? (Q7.2.7)</t>
  </si>
  <si>
    <t>Are there any specific requirements that need to be met for a retail outlet to undertake an end-of-business sale?  (Q7.2.8)</t>
  </si>
  <si>
    <t>Please provide us the name of the body/institution answering this question in the original language and provide a link to its webpage. (Q7.1.00)</t>
  </si>
  <si>
    <t>Please also indicate the e-mail address of the specific person answering this section. (Q7.1.01)</t>
  </si>
  <si>
    <t>yes (for all goods/services)</t>
  </si>
  <si>
    <t>yes (only for some goods/services)</t>
  </si>
  <si>
    <t>yes (prohibited outside seasonal sales)</t>
  </si>
  <si>
    <t>not applicable as seasonal sales always allowed</t>
  </si>
  <si>
    <r>
      <rPr>
        <b/>
        <sz val="9"/>
        <color rgb="FFFF0000"/>
        <rFont val="Arial"/>
        <family val="2"/>
      </rPr>
      <t>Note</t>
    </r>
    <r>
      <rPr>
        <sz val="9"/>
        <color rgb="FFFF0000"/>
        <rFont val="Arial"/>
        <family val="2"/>
      </rPr>
      <t>: It is important for the OECD to know the body that answered the questionnaire for future references.
Please note that the OECD is often asked by individual countries who answered the questionnaire for their country.</t>
    </r>
  </si>
  <si>
    <r>
      <rPr>
        <b/>
        <sz val="9"/>
        <color rgb="FFFF0000"/>
        <rFont val="Arial"/>
        <family val="2"/>
      </rPr>
      <t>Note</t>
    </r>
    <r>
      <rPr>
        <sz val="9"/>
        <color rgb="FFFF0000"/>
        <rFont val="Arial"/>
        <family val="2"/>
      </rPr>
      <t>: It is important for the OECD to have the contact of the respondent in case of need and because the OECD is often asked by individual countries who answered the questionnaire for their country.</t>
    </r>
  </si>
  <si>
    <r>
      <t xml:space="preserve">Note: </t>
    </r>
    <r>
      <rPr>
        <sz val="9"/>
        <color rgb="FFFF0000"/>
        <rFont val="Arial"/>
        <family val="2"/>
      </rPr>
      <t>The following two questions should be answered with respect to all retail outlets.</t>
    </r>
  </si>
  <si>
    <r>
      <rPr>
        <b/>
        <sz val="9"/>
        <color rgb="FFFF0000"/>
        <rFont val="Arial"/>
        <family val="2"/>
      </rPr>
      <t>Note</t>
    </r>
    <r>
      <rPr>
        <sz val="9"/>
        <color rgb="FFFF0000"/>
        <rFont val="Arial"/>
        <family val="2"/>
      </rPr>
      <t>: The following two questions should be answered with respect to all retail outlets.</t>
    </r>
  </si>
  <si>
    <r>
      <rPr>
        <b/>
        <sz val="9"/>
        <color theme="1"/>
        <rFont val="Arial"/>
        <family val="2"/>
      </rPr>
      <t>Definition</t>
    </r>
    <r>
      <rPr>
        <sz val="9"/>
        <color theme="1"/>
        <rFont val="Arial"/>
        <family val="2"/>
      </rPr>
      <t>: Non-Prescription medicines can be bought without a doctor's prescription.</t>
    </r>
  </si>
  <si>
    <r>
      <rPr>
        <b/>
        <sz val="9"/>
        <rFont val="Arial"/>
        <family val="2"/>
      </rPr>
      <t>Definition:</t>
    </r>
    <r>
      <rPr>
        <sz val="9"/>
        <rFont val="Arial"/>
        <family val="2"/>
      </rPr>
      <t xml:space="preserve"> 
- </t>
    </r>
    <r>
      <rPr>
        <b/>
        <sz val="9"/>
        <rFont val="Arial"/>
        <family val="2"/>
      </rPr>
      <t>Pre-booked trips</t>
    </r>
    <r>
      <rPr>
        <sz val="9"/>
        <rFont val="Arial"/>
        <family val="2"/>
      </rPr>
      <t xml:space="preserve"> are those trips in which the taxi is ordered via telephone reservation centres, or through an online enabled application. This does not imply that the booking has to be done much in advance. It can also be done to respond to an immediate need and it would still imply a small wait until the taxi arrives.
- A taxi is </t>
    </r>
    <r>
      <rPr>
        <b/>
        <sz val="9"/>
        <rFont val="Arial"/>
        <family val="2"/>
      </rPr>
      <t>hailed in the street</t>
    </r>
    <r>
      <rPr>
        <sz val="9"/>
        <rFont val="Arial"/>
        <family val="2"/>
      </rPr>
      <t xml:space="preserve"> when it is stopped on the street or boarded at a taxi rank.
</t>
    </r>
  </si>
  <si>
    <t>At which level of jurisdiction are retail sales regulated? (Q7.2.01)</t>
  </si>
  <si>
    <t>If retail sales are regulated at state level (in a federal country) or at sub-national level, please specify for which state/province/region you are answering (Q7.2.01a)</t>
  </si>
  <si>
    <t>For which jurisdiction are you answering the questions in Section 7.3? (Q7.3.01)
Please indicate the name of the jurisdiction in the Comments column.</t>
  </si>
  <si>
    <t>If regulations specify particular closing hours, please indicate them. (Q7.4b.5a)</t>
  </si>
  <si>
    <r>
      <rPr>
        <b/>
        <sz val="9"/>
        <rFont val="Arial"/>
        <family val="2"/>
      </rPr>
      <t>Definition</t>
    </r>
    <r>
      <rPr>
        <sz val="9"/>
        <rFont val="Arial"/>
        <family val="2"/>
      </rPr>
      <t>: By advertising, the OECD means any activities by the retailer directed at informing consumers about the non-prescription medicines on sale, their prices and any discounts. These activities can include ads inside the pharmacies, but also outside them. They can include ads sent by post and email, shown online or on TV, or published on newspapers. If some of these forms are allowed, please select the appropriate option.</t>
    </r>
  </si>
  <si>
    <t>If some types of shops are exempted – e.g. shops that sell specific types of goods/services, or shops above/below a certain size – but the majority is regulated you still answer this section. The OECD is interested in the majority of outlets, not necessarily the totality. 
Please do not consider pharmacies when answering these questions. Q7.3.7 in the section above has already inquired about the opening hours for this specific type of shops.</t>
  </si>
  <si>
    <r>
      <t xml:space="preserve">Note: </t>
    </r>
    <r>
      <rPr>
        <sz val="9"/>
        <rFont val="Arial"/>
        <family val="2"/>
      </rPr>
      <t xml:space="preserve">Questions from </t>
    </r>
    <r>
      <rPr>
        <b/>
        <sz val="9"/>
        <rFont val="Arial"/>
        <family val="2"/>
      </rPr>
      <t>Q7a.1.1 to Q7a.1.3a</t>
    </r>
    <r>
      <rPr>
        <sz val="9"/>
        <rFont val="Arial"/>
        <family val="2"/>
      </rPr>
      <t xml:space="preserve"> apply </t>
    </r>
    <r>
      <rPr>
        <b/>
        <sz val="9"/>
        <rFont val="Arial"/>
        <family val="2"/>
      </rPr>
      <t>only to two types of retail outlets</t>
    </r>
    <r>
      <rPr>
        <sz val="9"/>
        <rFont val="Arial"/>
        <family val="2"/>
      </rPr>
      <t xml:space="preserve">:
1) those selling clothing; and
2) those selling food and beverages. This category includes supermarkets, but does not include restaurants, cafés and canteens, as well as stalls selling fresh or cooked food in markets or on the street. </t>
    </r>
    <r>
      <rPr>
        <b/>
        <sz val="9"/>
        <rFont val="Arial"/>
        <family val="2"/>
      </rPr>
      <t xml:space="preserve">
</t>
    </r>
    <r>
      <rPr>
        <sz val="9"/>
        <rFont val="Arial"/>
        <family val="2"/>
      </rPr>
      <t xml:space="preserve">While Questions </t>
    </r>
    <r>
      <rPr>
        <b/>
        <sz val="9"/>
        <rFont val="Arial"/>
        <family val="2"/>
      </rPr>
      <t xml:space="preserve">Q7.1.4 and Q7.1.5 </t>
    </r>
    <r>
      <rPr>
        <sz val="9"/>
        <rFont val="Arial"/>
        <family val="2"/>
      </rPr>
      <t>refer to</t>
    </r>
    <r>
      <rPr>
        <b/>
        <sz val="9"/>
        <rFont val="Arial"/>
        <family val="2"/>
      </rPr>
      <t xml:space="preserve"> any kind of retail outlets and of any dimension. </t>
    </r>
    <r>
      <rPr>
        <sz val="9"/>
        <rFont val="Arial"/>
        <family val="2"/>
      </rPr>
      <t>Do not consider pharmacies.</t>
    </r>
    <r>
      <rPr>
        <b/>
        <sz val="9"/>
        <rFont val="Arial"/>
        <family val="2"/>
      </rPr>
      <t xml:space="preserve">
Definition: </t>
    </r>
    <r>
      <rPr>
        <sz val="9"/>
        <rFont val="Arial"/>
        <family val="2"/>
      </rPr>
      <t>Brick and mortar outlets are physical shops that offer face-to-face customer experience.</t>
    </r>
  </si>
  <si>
    <t>If other goods or services can only be sold under a national or local legal monopoly consider each one separately on one lline by answering Yes and specifying which good/service it is in the Country Comments column on separate rows.</t>
  </si>
  <si>
    <r>
      <t xml:space="preserve">If other goods or services can only be sold in brick and mortar shop but not online, consider each one separately on one line by answering </t>
    </r>
    <r>
      <rPr>
        <i/>
        <sz val="9"/>
        <rFont val="Arial"/>
        <family val="2"/>
      </rPr>
      <t>Yes</t>
    </r>
    <r>
      <rPr>
        <sz val="9"/>
        <rFont val="Arial"/>
        <family val="2"/>
      </rPr>
      <t xml:space="preserve"> and specifying which good/service it is in the Country Comments column on separate rows.</t>
    </r>
  </si>
  <si>
    <r>
      <rPr>
        <b/>
        <sz val="9"/>
        <rFont val="Arial"/>
        <family val="2"/>
      </rPr>
      <t>Note:</t>
    </r>
    <r>
      <rPr>
        <sz val="9"/>
        <rFont val="Arial"/>
        <family val="2"/>
      </rPr>
      <t xml:space="preserve"> If the regulation of seasonal sales is the results of self-regulation by the sector, the answer should still be 'Yes'.
</t>
    </r>
    <r>
      <rPr>
        <b/>
        <sz val="9"/>
        <rFont val="Arial"/>
        <family val="2"/>
      </rPr>
      <t>Definition:</t>
    </r>
    <r>
      <rPr>
        <sz val="9"/>
        <rFont val="Arial"/>
        <family val="2"/>
      </rPr>
      <t xml:space="preserve"> Self-regulation by the sector is when the chamber of commerce or the association of retailers collectively agree to hold seasonal sales promotions, publicly advertised as such, ONLY during specific time periods.</t>
    </r>
  </si>
  <si>
    <r>
      <rPr>
        <b/>
        <sz val="9"/>
        <rFont val="Arial"/>
        <family val="2"/>
      </rPr>
      <t>Note</t>
    </r>
    <r>
      <rPr>
        <sz val="9"/>
        <rFont val="Arial"/>
        <family val="2"/>
      </rPr>
      <t xml:space="preserve">: The owner can be one person, a group of people or a company.
</t>
    </r>
    <r>
      <rPr>
        <b/>
        <sz val="9"/>
        <rFont val="Arial"/>
        <family val="2"/>
      </rPr>
      <t>Definition</t>
    </r>
    <r>
      <rPr>
        <sz val="9"/>
        <rFont val="Arial"/>
        <family val="2"/>
      </rPr>
      <t>: Other refers to other types of restrictions, e.g. a cap on market shares, that still limit the number of pharmacies the same owner can have. If you choose this answer please decsirbe the restriction in the Country Comments column.</t>
    </r>
  </si>
  <si>
    <r>
      <rPr>
        <b/>
        <sz val="9"/>
        <rFont val="Arial"/>
        <family val="2"/>
      </rPr>
      <t>Definitions</t>
    </r>
    <r>
      <rPr>
        <sz val="9"/>
        <rFont val="Arial"/>
        <family val="2"/>
      </rPr>
      <t xml:space="preserve">: Parapharmacies and drugstores are retail outlets that specialise in the sale of non-prescription medicines and other health products. Other retail outlets instead sell medicines alongside other products (e.g. supermarket alongside food).
</t>
    </r>
    <r>
      <rPr>
        <b/>
        <sz val="9"/>
        <rFont val="Arial"/>
        <family val="2"/>
      </rPr>
      <t>Instructions</t>
    </r>
    <r>
      <rPr>
        <sz val="9"/>
        <rFont val="Arial"/>
        <family val="2"/>
      </rPr>
      <t>: Most means 75% or more of non-prescription medicines.</t>
    </r>
  </si>
  <si>
    <r>
      <rPr>
        <b/>
        <sz val="9"/>
        <rFont val="Arial"/>
        <family val="2"/>
      </rPr>
      <t>Note</t>
    </r>
    <r>
      <rPr>
        <sz val="9"/>
        <rFont val="Arial"/>
        <family val="2"/>
      </rPr>
      <t xml:space="preserve">: In some countries, regulations may require pharmacies to guarantee some minimum opening hours/days, including shifts during nights and weekends, to guarantee that the population has sufficient access to medicines. In this question, the OECD is interested in whether pharmacies have flexibility in setting their opening/closing time </t>
    </r>
    <r>
      <rPr>
        <b/>
        <sz val="9"/>
        <rFont val="Arial"/>
        <family val="2"/>
      </rPr>
      <t>beyond this minimum requirement</t>
    </r>
    <r>
      <rPr>
        <sz val="9"/>
        <rFont val="Arial"/>
        <family val="2"/>
      </rPr>
      <t>.</t>
    </r>
  </si>
  <si>
    <r>
      <t xml:space="preserve">In answering the questions, please refer to the jurisdiction where the relevant laws, regulations and policies are issued. This can be central government, regional or local.
If regulation is set by a combination of the federal/national and subnational levels of government, please refer to the lower applicable level of jurisdiction. As usually the lower level jurisdiction is the one that sets the most stringent rules.
For federal countries: If this area is regulated at state level, please answer for just one state and consult the READ ME sheet on further instructions on how to select the state you should answer for. It is important to follow these instructions to guarantee comparability over time.
</t>
    </r>
    <r>
      <rPr>
        <sz val="9"/>
        <color rgb="FFFF0000"/>
        <rFont val="Arial"/>
        <family val="2"/>
      </rPr>
      <t>Please provide the name of the relevant jurisdiction in the Comments column.</t>
    </r>
  </si>
  <si>
    <t>Answers from previous update</t>
  </si>
  <si>
    <t>Sundays and public holidays</t>
  </si>
  <si>
    <t xml:space="preserve"> Do regulations specify the maximum number of Sundays or public holidays that outlets can be open per month? (Q7.4b.6)</t>
  </si>
  <si>
    <t>If regulations specify the maximum number of Sundays or public holidays that outlets can be open per month, please provide them (Q7.4b.6a)</t>
  </si>
  <si>
    <t>Do regulations specify the maximum number of Sundays or public holidays that outlets can be open per year? (Q7.4b.7)</t>
  </si>
  <si>
    <t>If regulations specify the maximum number of Sundays or public holidays that outlets can be open per year, please provide them (Q7.4b.7a)</t>
  </si>
  <si>
    <t>Do regulations specify the maximum number of Sundays or public holidays that outlets can be open per month? (Q7.4a.6)</t>
  </si>
  <si>
    <t>If regulations specify the maximum number of Sundays or public holidays that outlets can be open per month, please specify them. (Q7.4a.6a)</t>
  </si>
  <si>
    <t>Do regulations specify the maximum number of Sundays or public holidays that outlets can be open per year? (Q7.4a.7)</t>
  </si>
  <si>
    <t>If regulations specify the maximum number of Sundays or public holidays that outlets can be open per year, please specify them. (Q7.4a.7a)</t>
  </si>
  <si>
    <r>
      <rPr>
        <b/>
        <sz val="9"/>
        <rFont val="Arial"/>
        <family val="2"/>
      </rPr>
      <t>Note:</t>
    </r>
    <r>
      <rPr>
        <sz val="9"/>
        <rFont val="Arial"/>
        <family val="2"/>
      </rPr>
      <t xml:space="preserve"> This question wants to determine if, in addition to a general register for all commercial activities, there exist an additional register only for retail trade outlets.
</t>
    </r>
    <r>
      <rPr>
        <b/>
        <sz val="9"/>
        <rFont val="Arial"/>
        <family val="2"/>
      </rPr>
      <t>Definition</t>
    </r>
    <r>
      <rPr>
        <sz val="9"/>
        <rFont val="Arial"/>
        <family val="2"/>
      </rPr>
      <t xml:space="preserve">: </t>
    </r>
    <r>
      <rPr>
        <i/>
        <sz val="9"/>
        <rFont val="Arial"/>
        <family val="2"/>
      </rPr>
      <t>“Depending on outlet size</t>
    </r>
    <r>
      <rPr>
        <sz val="9"/>
        <rFont val="Arial"/>
        <family val="2"/>
      </rPr>
      <t>” means that the requirement to register in this additional register can be imposed only on retail outlets of a given size, e.g. only large outlets.</t>
    </r>
  </si>
  <si>
    <r>
      <rPr>
        <b/>
        <sz val="9"/>
        <rFont val="Arial"/>
        <family val="2"/>
      </rPr>
      <t>Note</t>
    </r>
    <r>
      <rPr>
        <sz val="9"/>
        <rFont val="Arial"/>
        <family val="2"/>
      </rPr>
      <t>: The requirement to register in this additional register may depends on the size of the outlet. If there are different thresholds, please choose the lowest one. Thresholds may differ:
 - according to the location of the outlet (e.g. in a same jurisdiction city centres may have lower thresholds)
 - according to the size of the building 
 - according to the size of the sale area.</t>
    </r>
  </si>
  <si>
    <r>
      <t xml:space="preserve">In answering the questions, please refer to the jurisdiction where the relevant laws, regulations and policies are issued. This can be central government, regional or local.
If regulation is set by a combination of the federal/national and subnational levels of government, please refer to the lower applicable level of jurisdiction as usually the lower level jurisdiction is the one that sets the most stringent rules.
For federal countries: If this area is regulated at state level, please answer for just one state and consult the READ ME sheet on further instructions on how to select the state you should answer for. It is important to follow these instructions to guarantee comparability over time.
</t>
    </r>
    <r>
      <rPr>
        <sz val="9"/>
        <color rgb="FFFF0000"/>
        <rFont val="Arial"/>
        <family val="2"/>
      </rPr>
      <t>Please provide the name of the relevant jurisdiction in the Comments column.</t>
    </r>
  </si>
  <si>
    <r>
      <rPr>
        <b/>
        <sz val="9"/>
        <rFont val="Arial"/>
        <family val="2"/>
      </rPr>
      <t>Note</t>
    </r>
    <r>
      <rPr>
        <sz val="9"/>
        <rFont val="Arial"/>
        <family val="2"/>
      </rPr>
      <t xml:space="preserve"> that this question is different from Q7a.1.1 above, which only concerns registration. This questions wants to ascertain if a licence, permit or authorization is necessary to establish a retail outlet or a simple notification is sufficient.
</t>
    </r>
    <r>
      <rPr>
        <b/>
        <sz val="9"/>
        <rFont val="Arial"/>
        <family val="2"/>
      </rPr>
      <t>Definitions</t>
    </r>
    <r>
      <rPr>
        <sz val="9"/>
        <rFont val="Arial"/>
        <family val="2"/>
      </rPr>
      <t xml:space="preserve">: 
</t>
    </r>
    <r>
      <rPr>
        <b/>
        <sz val="9"/>
        <rFont val="Arial"/>
        <family val="2"/>
      </rPr>
      <t>An authorization</t>
    </r>
    <r>
      <rPr>
        <sz val="9"/>
        <rFont val="Arial"/>
        <family val="2"/>
      </rPr>
      <t xml:space="preserve"> is a formal decision of the relevant authorities that the outlet can be established. Until this is communicated, the outlet cannot be opened. 
</t>
    </r>
    <r>
      <rPr>
        <b/>
        <sz val="9"/>
        <rFont val="Arial"/>
        <family val="2"/>
      </rPr>
      <t>A notification</t>
    </r>
    <r>
      <rPr>
        <sz val="9"/>
        <rFont val="Arial"/>
        <family val="2"/>
      </rPr>
      <t xml:space="preserve"> is a requirement to inform the relevant authorities about the establishment of a retail outlet. The relevant authority has a specific period during which they may prevent the establishment of the retail outlet; after this time has elapsed, the outlet can be established. Hence, a notification is a lighter requirement than an authorization</t>
    </r>
  </si>
  <si>
    <r>
      <rPr>
        <b/>
        <sz val="9"/>
        <rFont val="Arial"/>
        <family val="2"/>
      </rPr>
      <t>Note</t>
    </r>
    <r>
      <rPr>
        <sz val="9"/>
        <rFont val="Arial"/>
        <family val="2"/>
      </rPr>
      <t>: This question wants to identify any licenses or permits that may be required</t>
    </r>
    <r>
      <rPr>
        <b/>
        <sz val="9"/>
        <rFont val="Arial"/>
        <family val="2"/>
      </rPr>
      <t xml:space="preserve"> in addition to </t>
    </r>
    <r>
      <rPr>
        <sz val="9"/>
        <rFont val="Arial"/>
        <family val="2"/>
      </rPr>
      <t>those required to comply with health and safety regulations and environmental protection regulations.</t>
    </r>
  </si>
  <si>
    <r>
      <rPr>
        <b/>
        <sz val="9"/>
        <rFont val="Arial"/>
        <family val="2"/>
      </rPr>
      <t>Note:</t>
    </r>
    <r>
      <rPr>
        <sz val="9"/>
        <rFont val="Arial"/>
        <family val="2"/>
      </rPr>
      <t>The requirement to obtain one more additional licences or permits may depends on the size of the outlet. If there are different thresholds, please choose the lowest one. Thresholds may differ:
‒	according to the location of the outlet
‒	according to the size of the building 
‒	according to the size of the sale area.</t>
    </r>
  </si>
  <si>
    <r>
      <rPr>
        <b/>
        <sz val="9"/>
        <rFont val="Arial"/>
        <family val="2"/>
      </rPr>
      <t>Instructions</t>
    </r>
    <r>
      <rPr>
        <sz val="9"/>
        <rFont val="Arial"/>
        <family val="2"/>
      </rPr>
      <t>: Answer “</t>
    </r>
    <r>
      <rPr>
        <i/>
        <sz val="9"/>
        <rFont val="Arial"/>
        <family val="2"/>
      </rPr>
      <t>Yes</t>
    </r>
    <r>
      <rPr>
        <sz val="9"/>
        <rFont val="Arial"/>
        <family val="2"/>
      </rPr>
      <t>” only if professional bodies and/or representatives of trade and commercial interests are involved in such decisions. If ONLY environmental or health and safety experts are involved, you should answer "</t>
    </r>
    <r>
      <rPr>
        <i/>
        <sz val="9"/>
        <rFont val="Arial"/>
        <family val="2"/>
      </rPr>
      <t>No"</t>
    </r>
    <r>
      <rPr>
        <sz val="9"/>
        <rFont val="Arial"/>
        <family val="2"/>
      </rPr>
      <t>.</t>
    </r>
  </si>
  <si>
    <r>
      <rPr>
        <b/>
        <sz val="9"/>
        <rFont val="Arial"/>
        <family val="2"/>
      </rPr>
      <t>Definition</t>
    </r>
    <r>
      <rPr>
        <sz val="9"/>
        <rFont val="Arial"/>
        <family val="2"/>
      </rPr>
      <t>: An economic needs test or a market test is a test that aims to establish whether there is sufficient demand for the additional supply of a specific good or service. 
If this is test us required only for limited to some types of retail outlets please specify which ones in the Country Comments column.</t>
    </r>
  </si>
  <si>
    <r>
      <rPr>
        <b/>
        <sz val="9"/>
        <rFont val="Arial"/>
        <family val="2"/>
      </rPr>
      <t>Definition</t>
    </r>
    <r>
      <rPr>
        <sz val="9"/>
        <rFont val="Arial"/>
        <family val="2"/>
      </rPr>
      <t>: Staple goods refer to goods that are consumed by the people of a specific country on a regular basis. These goods could include milk, sugar, bread, rice, flour, potatoes depending on the country.
Please list those that are regulated in your country. Use one line for each staple good and list the name in the Country Comments column. If more than 3 staple goods are regulated, please only consider 3 of them.</t>
    </r>
  </si>
  <si>
    <t>In some countries, there is no price control, but publishers and booksellers are allowed to enter into an industry-wide agreement that sets the level of the prices for books – exempting this agreement from competition law. These are often called resale price maintenance agreements. Since these are agreements between private parties allowed by law, they are not considered as price regulation.</t>
  </si>
  <si>
    <r>
      <rPr>
        <b/>
        <sz val="9"/>
        <rFont val="Arial"/>
        <family val="2"/>
      </rPr>
      <t>Instructions</t>
    </r>
    <r>
      <rPr>
        <sz val="9"/>
        <rFont val="Arial"/>
        <family val="2"/>
      </rPr>
      <t xml:space="preserve">: Select opening hours for each listed day, if any, from the drop-down menu.
</t>
    </r>
    <r>
      <rPr>
        <b/>
        <sz val="9"/>
        <rFont val="Arial"/>
        <family val="2"/>
      </rPr>
      <t>Definition</t>
    </r>
    <r>
      <rPr>
        <sz val="9"/>
        <rFont val="Arial"/>
        <family val="2"/>
      </rPr>
      <t xml:space="preserve">: Opening hours means the earliest hour at which the shops can open. It may choose to open later earlier but it cannot open earlier than this hour
</t>
    </r>
  </si>
  <si>
    <r>
      <rPr>
        <b/>
        <sz val="9"/>
        <rFont val="Arial"/>
        <family val="2"/>
      </rPr>
      <t>Instructions</t>
    </r>
    <r>
      <rPr>
        <sz val="9"/>
        <rFont val="Arial"/>
        <family val="2"/>
      </rPr>
      <t xml:space="preserve">: Select closing hours for each listed day, if any, from the drop-down menu.
</t>
    </r>
    <r>
      <rPr>
        <b/>
        <sz val="9"/>
        <rFont val="Arial"/>
        <family val="2"/>
      </rPr>
      <t>Definition</t>
    </r>
    <r>
      <rPr>
        <sz val="9"/>
        <rFont val="Arial"/>
        <family val="2"/>
      </rPr>
      <t xml:space="preserve">: Closing hours means the hour by which shops must close. It may choose to close earlier but it cannot be open past this hour
</t>
    </r>
  </si>
  <si>
    <r>
      <t xml:space="preserve">Instructions: </t>
    </r>
    <r>
      <rPr>
        <sz val="9"/>
        <rFont val="Arial"/>
        <family val="2"/>
      </rPr>
      <t>Select opening hours for each listed day, if any, from the drop-down menu.</t>
    </r>
    <r>
      <rPr>
        <b/>
        <sz val="9"/>
        <rFont val="Arial"/>
        <family val="2"/>
      </rPr>
      <t xml:space="preserve">
Definition:</t>
    </r>
    <r>
      <rPr>
        <sz val="9"/>
        <rFont val="Arial"/>
        <family val="2"/>
      </rPr>
      <t xml:space="preserve"> Opening hours means the earliest hour at which the shops can open. It may choose to open later earlier but it cannot open earlier than this hour</t>
    </r>
  </si>
  <si>
    <r>
      <t xml:space="preserve">Instructions: </t>
    </r>
    <r>
      <rPr>
        <sz val="9"/>
        <rFont val="Arial"/>
        <family val="2"/>
      </rPr>
      <t xml:space="preserve">Select closing hours for each listed day, if any, from the drop-down menu.
</t>
    </r>
    <r>
      <rPr>
        <b/>
        <sz val="9"/>
        <rFont val="Arial"/>
        <family val="2"/>
      </rPr>
      <t xml:space="preserve">
Definition: </t>
    </r>
    <r>
      <rPr>
        <sz val="9"/>
        <rFont val="Arial"/>
        <family val="2"/>
      </rPr>
      <t>Closing hours means the hour by which shops must close. It may choose to close earlier but it cannot be open past this hour</t>
    </r>
  </si>
  <si>
    <r>
      <rPr>
        <b/>
        <sz val="9"/>
        <rFont val="Arial"/>
        <family val="2"/>
      </rPr>
      <t>Note</t>
    </r>
    <r>
      <rPr>
        <sz val="9"/>
        <rFont val="Arial"/>
        <family val="2"/>
      </rPr>
      <t>: The answer options have changed. Please revalidate the answer in Column N and if necessary change your answer  in Column P.</t>
    </r>
  </si>
  <si>
    <r>
      <rPr>
        <b/>
        <sz val="9"/>
        <color rgb="FFFF0000"/>
        <rFont val="Arial"/>
        <family val="2"/>
      </rPr>
      <t>Note</t>
    </r>
    <r>
      <rPr>
        <sz val="9"/>
        <color rgb="FFFF0000"/>
        <rFont val="Arial"/>
        <family val="2"/>
      </rPr>
      <t xml:space="preserve">: The answer options for this question have changed. You </t>
    </r>
    <r>
      <rPr>
        <b/>
        <sz val="9"/>
        <color rgb="FFFF0000"/>
        <rFont val="Arial"/>
        <family val="2"/>
      </rPr>
      <t>must</t>
    </r>
    <r>
      <rPr>
        <sz val="9"/>
        <color rgb="FFFF0000"/>
        <rFont val="Arial"/>
        <family val="2"/>
      </rPr>
      <t xml:space="preserve"> revalidate the answer for the year of the previous update in Column N and provide a new answer in Column P based on the new answer options. </t>
    </r>
  </si>
  <si>
    <t>New question introduced in 2023 - Please answer in Column P, ONLY if there has been a change in the regulation between the year of the previous update and 2023.</t>
  </si>
  <si>
    <t>R</t>
  </si>
  <si>
    <t>Column R</t>
  </si>
  <si>
    <t>Column T</t>
  </si>
  <si>
    <t>T</t>
  </si>
  <si>
    <t>Column AB</t>
  </si>
  <si>
    <t>AB</t>
  </si>
  <si>
    <t>Column AD</t>
  </si>
  <si>
    <t>AD</t>
  </si>
  <si>
    <t>AG</t>
  </si>
  <si>
    <t>Column AG</t>
  </si>
  <si>
    <t>AI</t>
  </si>
  <si>
    <t>AL</t>
  </si>
  <si>
    <t>AN</t>
  </si>
  <si>
    <t>Q7.3.5</t>
  </si>
  <si>
    <t xml:space="preserve">Please read with care the word instructions provided in this column, but also those in this file to best understand how to answer the questions in this section or you risk being asked to answer this section again.
</t>
  </si>
  <si>
    <t>READ ME – IMPORTANT INSTRUCTIONS FOR COMPLETING THE OECD PMR QUESTIONNAIRE 2023</t>
  </si>
  <si>
    <t>Please read and follow the instructions on:</t>
  </si>
  <si>
    <r>
      <t>1.</t>
    </r>
    <r>
      <rPr>
        <sz val="7"/>
        <color rgb="FFFF0000"/>
        <rFont val="Times New Roman"/>
        <family val="1"/>
      </rPr>
      <t xml:space="preserve">          </t>
    </r>
    <r>
      <rPr>
        <sz val="11"/>
        <color rgb="FFFF0000"/>
        <rFont val="Calibri"/>
        <family val="2"/>
      </rPr>
      <t>Timeline</t>
    </r>
  </si>
  <si>
    <r>
      <t>2.</t>
    </r>
    <r>
      <rPr>
        <sz val="7"/>
        <color rgb="FFFF0000"/>
        <rFont val="Times New Roman"/>
        <family val="1"/>
      </rPr>
      <t xml:space="preserve">          </t>
    </r>
    <r>
      <rPr>
        <sz val="11"/>
        <color rgb="FFFF0000"/>
        <rFont val="Calibri"/>
        <family val="2"/>
      </rPr>
      <t xml:space="preserve">How to select the jurisdiction for which to answer the questionnaire </t>
    </r>
  </si>
  <si>
    <r>
      <t>3.</t>
    </r>
    <r>
      <rPr>
        <sz val="7"/>
        <color rgb="FFFF0000"/>
        <rFont val="Times New Roman"/>
        <family val="1"/>
      </rPr>
      <t xml:space="preserve">          </t>
    </r>
    <r>
      <rPr>
        <sz val="11"/>
        <color rgb="FFFF0000"/>
        <rFont val="Calibri"/>
        <family val="2"/>
      </rPr>
      <t xml:space="preserve">How to answer the PMR questionnaire </t>
    </r>
  </si>
  <si>
    <r>
      <t>4.</t>
    </r>
    <r>
      <rPr>
        <sz val="7"/>
        <color rgb="FFFF0000"/>
        <rFont val="Times New Roman"/>
        <family val="1"/>
      </rPr>
      <t xml:space="preserve">          </t>
    </r>
    <r>
      <rPr>
        <sz val="11"/>
        <color rgb="FFFF0000"/>
        <rFont val="Calibri"/>
        <family val="2"/>
      </rPr>
      <t>Technical issues to be careful about</t>
    </r>
  </si>
  <si>
    <t>For any clarifications, please contact the OECD at: PMRIndicators@oecd.org</t>
  </si>
  <si>
    <t>1. Timeline</t>
  </si>
  <si>
    <t xml:space="preserve">Deadline for sending completed questionnaires to OECD: </t>
  </si>
  <si>
    <t>17th March 2023</t>
  </si>
  <si>
    <t>In case of delay please inform the OECD</t>
  </si>
  <si>
    <t>2. How to select the jurisdiction for which to answer the questionnaire</t>
  </si>
  <si>
    <t>Respondents should answer the question based on the instructions provided in each section, as this differs across the questionnaires.</t>
  </si>
  <si>
    <r>
      <rPr>
        <b/>
        <sz val="11"/>
        <color theme="1"/>
        <rFont val="Calibri"/>
        <family val="2"/>
      </rPr>
      <t>For Federal Countries:</t>
    </r>
    <r>
      <rPr>
        <sz val="11"/>
        <color theme="1"/>
        <rFont val="Calibri"/>
        <family val="2"/>
      </rPr>
      <t xml:space="preserve"> when regulation is set at state level, the information should </t>
    </r>
    <r>
      <rPr>
        <b/>
        <sz val="11"/>
        <color theme="1"/>
        <rFont val="Calibri"/>
        <family val="2"/>
      </rPr>
      <t>refer to just one state</t>
    </r>
    <r>
      <rPr>
        <sz val="11"/>
        <color theme="1"/>
        <rFont val="Calibri"/>
        <family val="2"/>
      </rPr>
      <t xml:space="preserve"> that is considered representative of the country, unless the instructions in the file give different indications.</t>
    </r>
  </si>
  <si>
    <t>Please ALWAYS indicate in the space provided in each section of the questionnaire the name of the state to which the information refers so we can keep a clear record.</t>
  </si>
  <si>
    <t>3. How to answer the PMR questionnaire</t>
  </si>
  <si>
    <t>Each section of the questionnaire comes in a separate excel workbook, which includes one or more sheets with questions on individual sectors or regulatory areas.</t>
  </si>
  <si>
    <t xml:space="preserve"> In addition, in each sheet with questions there is a Word file embedded in cell I4 that provides more detailed instructions on how to answer the questions included that sheet. </t>
  </si>
  <si>
    <r>
      <rPr>
        <b/>
        <sz val="11"/>
        <color theme="1"/>
        <rFont val="Calibri"/>
        <family val="2"/>
      </rPr>
      <t>Please carefully read the word files.</t>
    </r>
    <r>
      <rPr>
        <sz val="11"/>
        <color theme="1"/>
        <rFont val="Calibri"/>
        <family val="2"/>
      </rPr>
      <t xml:space="preserve"> These provide detailed information on how to answer the questions (such as definitions and detailed instructions) for most questions. </t>
    </r>
  </si>
  <si>
    <t>Please note that a summary of such instructions is placed next to each question in column I (Instructions to read before answering).</t>
  </si>
  <si>
    <t>Each sheet contains one set of questions, the answer your country provided in the previous update (in column N) and a column in which you shall provide the new answers – relative to 2023 – (in column AB).</t>
  </si>
  <si>
    <t>Providing answers for 2023</t>
  </si>
  <si>
    <r>
      <t>·</t>
    </r>
    <r>
      <rPr>
        <sz val="7"/>
        <color theme="1"/>
        <rFont val="Times New Roman"/>
        <family val="1"/>
      </rPr>
      <t xml:space="preserve">         </t>
    </r>
    <r>
      <rPr>
        <sz val="11"/>
        <color theme="1"/>
        <rFont val="Calibri"/>
        <family val="2"/>
      </rPr>
      <t xml:space="preserve">The answers must be </t>
    </r>
    <r>
      <rPr>
        <b/>
        <sz val="11"/>
        <color theme="1"/>
        <rFont val="Calibri"/>
        <family val="2"/>
      </rPr>
      <t>provided in column AB</t>
    </r>
    <r>
      <rPr>
        <sz val="11"/>
        <color theme="1"/>
        <rFont val="Calibri"/>
        <family val="2"/>
      </rPr>
      <t xml:space="preserve"> - titled (</t>
    </r>
    <r>
      <rPr>
        <b/>
        <i/>
        <sz val="11"/>
        <color theme="1"/>
        <rFont val="Calibri"/>
        <family val="2"/>
      </rPr>
      <t>Answer for 2023</t>
    </r>
    <r>
      <rPr>
        <sz val="11"/>
        <color theme="1"/>
        <rFont val="Calibri"/>
        <family val="2"/>
      </rPr>
      <t>) and marked in blue. Please answer using the drop-down menus.</t>
    </r>
  </si>
  <si>
    <r>
      <t>·</t>
    </r>
    <r>
      <rPr>
        <sz val="7"/>
        <color theme="1"/>
        <rFont val="Times New Roman"/>
        <family val="1"/>
      </rPr>
      <t xml:space="preserve">         </t>
    </r>
    <r>
      <rPr>
        <sz val="11"/>
        <color theme="1"/>
        <rFont val="Calibri"/>
        <family val="2"/>
      </rPr>
      <t xml:space="preserve">The answers must reflect </t>
    </r>
    <r>
      <rPr>
        <b/>
        <sz val="11"/>
        <color theme="1"/>
        <rFont val="Calibri"/>
        <family val="2"/>
      </rPr>
      <t>the situation in your country on the 1st of January 2023</t>
    </r>
    <r>
      <rPr>
        <sz val="11"/>
        <color theme="1"/>
        <rFont val="Calibri"/>
        <family val="2"/>
      </rPr>
      <t xml:space="preserve"> – i.e. the answers must refer only to law, policies, and regulations in force by 1st January 2023. </t>
    </r>
  </si>
  <si>
    <t xml:space="preserve">                        DO NOT consider policy reforms, laws and regulation enacted in your jurisdiction after that date.</t>
  </si>
  <si>
    <r>
      <t>·</t>
    </r>
    <r>
      <rPr>
        <sz val="7"/>
        <color theme="1"/>
        <rFont val="Times New Roman"/>
        <family val="1"/>
      </rPr>
      <t xml:space="preserve">         </t>
    </r>
    <r>
      <rPr>
        <sz val="11"/>
        <color theme="1"/>
        <rFont val="Calibri"/>
        <family val="2"/>
      </rPr>
      <t xml:space="preserve">Please use column AC titled (Country Comments) to provide additional information. </t>
    </r>
  </si>
  <si>
    <r>
      <t>·</t>
    </r>
    <r>
      <rPr>
        <sz val="7"/>
        <color theme="1"/>
        <rFont val="Times New Roman"/>
        <family val="1"/>
      </rPr>
      <t xml:space="preserve">         </t>
    </r>
    <r>
      <rPr>
        <sz val="11"/>
        <color theme="1"/>
        <rFont val="Calibri"/>
        <family val="2"/>
      </rPr>
      <t xml:space="preserve">When the answer you provide </t>
    </r>
    <r>
      <rPr>
        <b/>
        <sz val="11"/>
        <color theme="1"/>
        <rFont val="Calibri"/>
        <family val="2"/>
      </rPr>
      <t>differs from the one your country gave in the previous update,</t>
    </r>
    <r>
      <rPr>
        <sz val="11"/>
        <color theme="1"/>
        <rFont val="Calibri"/>
        <family val="2"/>
      </rPr>
      <t xml:space="preserve"> which is provided in Column N, this means that:</t>
    </r>
  </si>
  <si>
    <r>
      <t>o</t>
    </r>
    <r>
      <rPr>
        <sz val="7"/>
        <color theme="1"/>
        <rFont val="Times New Roman"/>
        <family val="1"/>
      </rPr>
      <t xml:space="preserve">   </t>
    </r>
    <r>
      <rPr>
        <sz val="11"/>
        <color theme="1"/>
        <rFont val="Calibri"/>
        <family val="2"/>
      </rPr>
      <t xml:space="preserve">There is a mistake in the answer given in the previous update, please correct it. </t>
    </r>
  </si>
  <si>
    <r>
      <t>o</t>
    </r>
    <r>
      <rPr>
        <sz val="7"/>
        <color theme="1"/>
        <rFont val="Times New Roman"/>
        <family val="1"/>
      </rPr>
      <t xml:space="preserve">   </t>
    </r>
    <r>
      <rPr>
        <sz val="11"/>
        <color theme="1"/>
        <rFont val="Calibri"/>
        <family val="2"/>
      </rPr>
      <t xml:space="preserve">There has been a reform, so </t>
    </r>
    <r>
      <rPr>
        <b/>
        <sz val="11"/>
        <color theme="1"/>
        <rFont val="Calibri"/>
        <family val="2"/>
      </rPr>
      <t>provide the year in which the reform that has led to the change</t>
    </r>
    <r>
      <rPr>
        <sz val="11"/>
        <color theme="1"/>
        <rFont val="Calibri"/>
        <family val="2"/>
      </rPr>
      <t xml:space="preserve"> and a links to relevant law/regulation in column AC titled (Country Comments). </t>
    </r>
  </si>
  <si>
    <r>
      <t>·</t>
    </r>
    <r>
      <rPr>
        <sz val="7"/>
        <color theme="1"/>
        <rFont val="Times New Roman"/>
        <family val="1"/>
      </rPr>
      <t xml:space="preserve">         </t>
    </r>
    <r>
      <rPr>
        <sz val="11"/>
        <color theme="1"/>
        <rFont val="Calibri"/>
        <family val="2"/>
      </rPr>
      <t>If you do not address or justify the discrepancy between the answer for 2023 and the answer given in the previous update, the OECD will have to contact you to do so. The information needs to be correct and verifiable.</t>
    </r>
  </si>
  <si>
    <r>
      <t>·</t>
    </r>
    <r>
      <rPr>
        <sz val="7"/>
        <color theme="1"/>
        <rFont val="Times New Roman"/>
        <family val="1"/>
      </rPr>
      <t xml:space="preserve">         </t>
    </r>
    <r>
      <rPr>
        <sz val="11"/>
        <color theme="1"/>
        <rFont val="Calibri"/>
        <family val="2"/>
      </rPr>
      <t>If a question does not apply to your country and there is not a ‘not applicable’ option, please indicate that the question is not applicable and explain why in the column AC titled (Country Comments).</t>
    </r>
  </si>
  <si>
    <r>
      <t>·</t>
    </r>
    <r>
      <rPr>
        <sz val="7"/>
        <color theme="1"/>
        <rFont val="Times New Roman"/>
        <family val="1"/>
      </rPr>
      <t xml:space="preserve">         </t>
    </r>
    <r>
      <rPr>
        <sz val="11"/>
        <color theme="1"/>
        <rFont val="Calibri"/>
        <family val="2"/>
      </rPr>
      <t>The rest of the file is blocked to avoid disruption to the formulas behind that allow the OECD to calculate the indicators.</t>
    </r>
  </si>
  <si>
    <t xml:space="preserve">Links to the laws and regulations or other documentations are often requested to help the OECD to ensure that the questions have been correctly interpreted and that the answers are consistent and complete. </t>
  </si>
  <si>
    <t>Please make sure that you provide this information, or the answers may not be accepted, and you will receive additional requests for information.</t>
  </si>
  <si>
    <t>Verifying the answer from the previous update</t>
  </si>
  <si>
    <r>
      <t>·</t>
    </r>
    <r>
      <rPr>
        <sz val="7"/>
        <color theme="1"/>
        <rFont val="Times New Roman"/>
        <family val="1"/>
      </rPr>
      <t xml:space="preserve">         </t>
    </r>
    <r>
      <rPr>
        <sz val="11"/>
        <color theme="1"/>
        <rFont val="Calibri"/>
        <family val="2"/>
      </rPr>
      <t xml:space="preserve">The answers are </t>
    </r>
    <r>
      <rPr>
        <b/>
        <sz val="11"/>
        <color theme="1"/>
        <rFont val="Calibri"/>
        <family val="2"/>
      </rPr>
      <t>provided in column N</t>
    </r>
    <r>
      <rPr>
        <sz val="11"/>
        <color theme="1"/>
        <rFont val="Calibri"/>
        <family val="2"/>
      </rPr>
      <t xml:space="preserve"> titled (</t>
    </r>
    <r>
      <rPr>
        <b/>
        <i/>
        <sz val="11"/>
        <color theme="1"/>
        <rFont val="Calibri"/>
        <family val="2"/>
      </rPr>
      <t xml:space="preserve">For verification/completion where missing: </t>
    </r>
    <r>
      <rPr>
        <b/>
        <i/>
        <u/>
        <sz val="11"/>
        <color theme="1"/>
        <rFont val="Calibri"/>
        <family val="2"/>
      </rPr>
      <t>year of your country’s last update</t>
    </r>
    <r>
      <rPr>
        <sz val="11"/>
        <color theme="1"/>
        <rFont val="Calibri"/>
        <family val="2"/>
      </rPr>
      <t>) and marked in blue.</t>
    </r>
  </si>
  <si>
    <r>
      <t>·</t>
    </r>
    <r>
      <rPr>
        <sz val="7"/>
        <color theme="1"/>
        <rFont val="Times New Roman"/>
        <family val="1"/>
      </rPr>
      <t xml:space="preserve">         </t>
    </r>
    <r>
      <rPr>
        <sz val="11"/>
        <color theme="1"/>
        <rFont val="Calibri"/>
        <family val="2"/>
      </rPr>
      <t xml:space="preserve">Please verify that the answer is correct considering the year in which your country provided the information. Please </t>
    </r>
    <r>
      <rPr>
        <b/>
        <sz val="11"/>
        <color theme="1"/>
        <rFont val="Calibri"/>
        <family val="2"/>
      </rPr>
      <t xml:space="preserve">read the OECD comments in column O </t>
    </r>
    <r>
      <rPr>
        <sz val="11"/>
        <color theme="1"/>
        <rFont val="Calibri"/>
        <family val="2"/>
      </rPr>
      <t>to help you in your verification</t>
    </r>
    <r>
      <rPr>
        <b/>
        <sz val="11"/>
        <color theme="1"/>
        <rFont val="Calibri"/>
        <family val="2"/>
      </rPr>
      <t>.</t>
    </r>
  </si>
  <si>
    <r>
      <t>If the answer is correct, you do not have to do anything else</t>
    </r>
    <r>
      <rPr>
        <b/>
        <sz val="11"/>
        <color theme="1"/>
        <rFont val="Calibri"/>
        <family val="2"/>
      </rPr>
      <t>. If you would like to provide a new or different answer, you can provide a different answer in column P titled (</t>
    </r>
    <r>
      <rPr>
        <b/>
        <i/>
        <sz val="11"/>
        <color theme="1"/>
        <rFont val="Calibri"/>
        <family val="2"/>
      </rPr>
      <t>New value proposed by country</t>
    </r>
    <r>
      <rPr>
        <b/>
        <sz val="11"/>
        <color theme="1"/>
        <rFont val="Calibri"/>
        <family val="2"/>
      </rPr>
      <t xml:space="preserve">), </t>
    </r>
    <r>
      <rPr>
        <sz val="11"/>
        <color theme="1"/>
        <rFont val="Calibri"/>
        <family val="2"/>
      </rPr>
      <t>using the drop-down menus</t>
    </r>
    <r>
      <rPr>
        <b/>
        <sz val="11"/>
        <color theme="1"/>
        <rFont val="Calibri"/>
        <family val="2"/>
      </rPr>
      <t>.</t>
    </r>
  </si>
  <si>
    <t xml:space="preserve"> Please provide the reasons for that change in column Q titled (Justification / Reason for proposing a value different from that in column N). </t>
  </si>
  <si>
    <r>
      <t xml:space="preserve">If the answer is missing in column N, it is because either you did not provide one at that time or because the question was not asked at that time and has been added for this update. </t>
    </r>
    <r>
      <rPr>
        <b/>
        <sz val="11"/>
        <color theme="1"/>
        <rFont val="Calibri"/>
        <family val="2"/>
      </rPr>
      <t xml:space="preserve">In those cases, please provide an answer </t>
    </r>
    <r>
      <rPr>
        <sz val="11"/>
        <color theme="1"/>
        <rFont val="Calibri"/>
        <family val="2"/>
      </rPr>
      <t xml:space="preserve">in column P using the drop-down menus. </t>
    </r>
  </si>
  <si>
    <r>
      <t xml:space="preserve">Please use </t>
    </r>
    <r>
      <rPr>
        <b/>
        <sz val="11"/>
        <color theme="1"/>
        <rFont val="Calibri"/>
        <family val="2"/>
      </rPr>
      <t>column Q titled (</t>
    </r>
    <r>
      <rPr>
        <b/>
        <i/>
        <sz val="11"/>
        <color theme="1"/>
        <rFont val="Calibri"/>
        <family val="2"/>
      </rPr>
      <t>Justification</t>
    </r>
    <r>
      <rPr>
        <b/>
        <sz val="11"/>
        <color theme="1"/>
        <rFont val="Calibri"/>
        <family val="2"/>
      </rPr>
      <t xml:space="preserve"> / </t>
    </r>
    <r>
      <rPr>
        <b/>
        <i/>
        <sz val="11"/>
        <color theme="1"/>
        <rFont val="Calibri"/>
        <family val="2"/>
      </rPr>
      <t>Reason for proposing a value different from that in column N</t>
    </r>
    <r>
      <rPr>
        <sz val="11"/>
        <color theme="1"/>
        <rFont val="Calibri"/>
        <family val="2"/>
      </rPr>
      <t>)</t>
    </r>
    <r>
      <rPr>
        <i/>
        <sz val="11"/>
        <color theme="1"/>
        <rFont val="Calibri"/>
        <family val="2"/>
      </rPr>
      <t xml:space="preserve"> </t>
    </r>
    <r>
      <rPr>
        <sz val="11"/>
        <color theme="1"/>
        <rFont val="Calibri"/>
        <family val="2"/>
      </rPr>
      <t>to provide any</t>
    </r>
    <r>
      <rPr>
        <i/>
        <sz val="11"/>
        <color theme="1"/>
        <rFont val="Calibri"/>
        <family val="2"/>
      </rPr>
      <t xml:space="preserve"> </t>
    </r>
    <r>
      <rPr>
        <sz val="11"/>
        <color theme="1"/>
        <rFont val="Calibri"/>
        <family val="2"/>
      </rPr>
      <t>additional information you would like to bring to the attention of the OECD.</t>
    </r>
  </si>
  <si>
    <r>
      <t>·</t>
    </r>
    <r>
      <rPr>
        <sz val="7"/>
        <color theme="1"/>
        <rFont val="Times New Roman"/>
        <family val="1"/>
      </rPr>
      <t xml:space="preserve">         </t>
    </r>
    <r>
      <rPr>
        <sz val="11"/>
        <color theme="1"/>
        <rFont val="Calibri"/>
        <family val="2"/>
      </rPr>
      <t>Remember</t>
    </r>
    <r>
      <rPr>
        <b/>
        <sz val="11"/>
        <color theme="1"/>
        <rFont val="Calibri"/>
        <family val="2"/>
      </rPr>
      <t xml:space="preserve"> </t>
    </r>
    <r>
      <rPr>
        <sz val="11"/>
        <color theme="1"/>
        <rFont val="Calibri"/>
        <family val="2"/>
      </rPr>
      <t xml:space="preserve">that the answers must reflect </t>
    </r>
    <r>
      <rPr>
        <b/>
        <sz val="11"/>
        <color theme="1"/>
        <rFont val="Calibri"/>
        <family val="2"/>
      </rPr>
      <t xml:space="preserve">the situation in your country on the 1st of January of the year shown in column N </t>
    </r>
    <r>
      <rPr>
        <sz val="11"/>
        <color theme="1"/>
        <rFont val="Calibri"/>
        <family val="2"/>
      </rPr>
      <t>(as most countries participated to the previous update in 2018, but some in different years) – i.e., the answers must refer only to law, policies and regulations in force by that date.</t>
    </r>
  </si>
  <si>
    <t>Please note that the PMR indicators cannot be calculated if too much information is missing, and the OECD has been asked to recalculate the value relative to the previous update so that this is comparable with the 2023 new value. If you do not answer the new questions, the OECD will not be able to provide these values for your country.</t>
  </si>
  <si>
    <t>4. Technical issues to be careful about – very important!</t>
  </si>
  <si>
    <t>For the data collection process to work smoothly, respondents are asked to respect the following general instructions:</t>
  </si>
  <si>
    <r>
      <t>·</t>
    </r>
    <r>
      <rPr>
        <sz val="7"/>
        <color theme="1"/>
        <rFont val="Times New Roman"/>
        <family val="1"/>
      </rPr>
      <t xml:space="preserve">         </t>
    </r>
    <r>
      <rPr>
        <sz val="11"/>
        <color theme="1"/>
        <rFont val="Calibri"/>
        <family val="2"/>
      </rPr>
      <t xml:space="preserve">Only use the pre-formatted electronic questionnaires in Excel.xlsx to provide the answers. </t>
    </r>
  </si>
  <si>
    <r>
      <t>·</t>
    </r>
    <r>
      <rPr>
        <sz val="7"/>
        <color theme="1"/>
        <rFont val="Times New Roman"/>
        <family val="1"/>
      </rPr>
      <t xml:space="preserve">         </t>
    </r>
    <r>
      <rPr>
        <sz val="11"/>
        <color theme="1"/>
        <rFont val="Calibri"/>
        <family val="2"/>
      </rPr>
      <t>Please DO NOT change the format to Excel.xls or other Excel formats, because the OECD will not be able to process your answers and will have to ask you to answer again.</t>
    </r>
  </si>
  <si>
    <r>
      <t>·</t>
    </r>
    <r>
      <rPr>
        <sz val="7"/>
        <color theme="1"/>
        <rFont val="Times New Roman"/>
        <family val="1"/>
      </rPr>
      <t xml:space="preserve">         </t>
    </r>
    <r>
      <rPr>
        <sz val="11"/>
        <color theme="1"/>
        <rFont val="Calibri"/>
        <family val="2"/>
      </rPr>
      <t xml:space="preserve">Avoid answering using computers that do not have Windows as operating system, such as Mac or Unix, because the OECD may then not be able to process your answers. </t>
    </r>
    <r>
      <rPr>
        <b/>
        <sz val="11"/>
        <color theme="1"/>
        <rFont val="Calibri"/>
        <family val="2"/>
      </rPr>
      <t>Please contact the OECD</t>
    </r>
    <r>
      <rPr>
        <sz val="11"/>
        <color theme="1"/>
        <rFont val="Calibri"/>
        <family val="2"/>
      </rPr>
      <t xml:space="preserve"> if you have no alternatives, so we can provide you with further guidance.</t>
    </r>
  </si>
  <si>
    <r>
      <t>·</t>
    </r>
    <r>
      <rPr>
        <sz val="7"/>
        <color theme="1"/>
        <rFont val="Times New Roman"/>
        <family val="1"/>
      </rPr>
      <t xml:space="preserve">         </t>
    </r>
    <r>
      <rPr>
        <sz val="11"/>
        <color theme="1"/>
        <rFont val="Calibri"/>
        <family val="2"/>
      </rPr>
      <t xml:space="preserve">Many cells in the questionnaire are locked to protect several links that allow the OECD to calculate the PMR indicators. </t>
    </r>
    <r>
      <rPr>
        <b/>
        <sz val="11"/>
        <color theme="1"/>
        <rFont val="Calibri"/>
        <family val="2"/>
      </rPr>
      <t>Please do not unlock the questionnaire.</t>
    </r>
    <r>
      <rPr>
        <sz val="11"/>
        <color theme="1"/>
        <rFont val="Calibri"/>
        <family val="2"/>
      </rPr>
      <t xml:space="preserve"> The cells that you need to use are unlocked. Please only select one of the answers presented in the dropdown menu. Do not try to add other answers. </t>
    </r>
  </si>
  <si>
    <t xml:space="preserve">If none of the options available in the menu are appropriate, please leave the answer empty and explain why in the comments’ column. </t>
  </si>
  <si>
    <t xml:space="preserve">The more details you provide the easier it will be for the OECD to decide how to treat any special case. If menus are tampered with to add other answers, the OECD will have to ask you to answer again. </t>
  </si>
  <si>
    <t xml:space="preserve">Only the answers in the dropdown menu can be used to compute the indicators. </t>
  </si>
  <si>
    <r>
      <t>·</t>
    </r>
    <r>
      <rPr>
        <sz val="7"/>
        <color rgb="FF000000"/>
        <rFont val="Times New Roman"/>
        <family val="1"/>
      </rPr>
      <t xml:space="preserve">         </t>
    </r>
    <r>
      <rPr>
        <b/>
        <sz val="11"/>
        <color rgb="FF000000"/>
        <rFont val="Calibri"/>
        <family val="2"/>
      </rPr>
      <t>Please answer the questions in each sheet in the order in which they appear</t>
    </r>
    <r>
      <rPr>
        <sz val="11"/>
        <color rgb="FF000000"/>
        <rFont val="Calibri"/>
        <family val="2"/>
      </rPr>
      <t>, as some questions depend on the answers given to other questions. When the questions are answered in the right order, and you provide an inconsistent answer, the cell relative to the inconsistent answers will become red to flag this inconsistency.</t>
    </r>
  </si>
  <si>
    <t>COL : Colombia</t>
  </si>
  <si>
    <t>CRI : Costa Rica</t>
  </si>
  <si>
    <t>CZE : Czech Republic</t>
  </si>
  <si>
    <t>GBR : Great Britain</t>
  </si>
  <si>
    <t>LTU : Lithuania</t>
  </si>
  <si>
    <t>LUX : Luxemburg</t>
  </si>
  <si>
    <t>HRV : Croatia</t>
  </si>
  <si>
    <t>PER : Peru</t>
  </si>
  <si>
    <t>BGR : Bulgaria</t>
  </si>
  <si>
    <t>ROU : Romania</t>
  </si>
  <si>
    <t>CYP : Cyprus</t>
  </si>
  <si>
    <t>MLT : Malta</t>
  </si>
  <si>
    <t>You do not need to provide details of who answered this section in the previous update.</t>
  </si>
  <si>
    <t>New answer proposed by country</t>
  </si>
  <si>
    <t>Reason for proposing an answer different from that in column N</t>
  </si>
  <si>
    <t>Revised answer (Proposed by OECD)</t>
  </si>
  <si>
    <t>Reason for proposing a revised answer</t>
  </si>
  <si>
    <t>Alternative answer provided by Country</t>
  </si>
  <si>
    <t>Reason for proposing a revised answer/Comments to answers</t>
  </si>
  <si>
    <r>
      <rPr>
        <b/>
        <u/>
        <sz val="10"/>
        <rFont val="Arial"/>
        <family val="2"/>
      </rPr>
      <t>Final answer</t>
    </r>
    <r>
      <rPr>
        <b/>
        <sz val="10"/>
        <rFont val="Arial"/>
        <family val="2"/>
      </rPr>
      <t xml:space="preserve"> proposed by OECD</t>
    </r>
  </si>
  <si>
    <t>Reason for OECD proposing different answer</t>
  </si>
  <si>
    <t>answer after first round</t>
  </si>
  <si>
    <t xml:space="preserve">Revised answer (Proposed by OECD) </t>
  </si>
  <si>
    <t>answer after second round</t>
  </si>
  <si>
    <t>Revised answer (proposed by OECD) Final</t>
  </si>
  <si>
    <t>can decide their opening/closing hours</t>
  </si>
  <si>
    <t>Are there restrictions (either by law or by self-regulation) on the advertising of prices of non-prescription medicines by pharmacies and/or any other retail outlet allowed to sell such medicines? (Q7.3.8)</t>
  </si>
  <si>
    <r>
      <rPr>
        <b/>
        <sz val="9"/>
        <rFont val="Arial"/>
        <family val="2"/>
      </rPr>
      <t xml:space="preserve">Instructions: </t>
    </r>
    <r>
      <rPr>
        <sz val="9"/>
        <rFont val="Arial"/>
        <family val="2"/>
      </rPr>
      <t xml:space="preserve">
- I</t>
    </r>
    <r>
      <rPr>
        <u/>
        <sz val="9"/>
        <rFont val="Arial"/>
        <family val="2"/>
      </rPr>
      <t>f you already replied to this questionnaire in the previous update</t>
    </r>
    <r>
      <rPr>
        <sz val="9"/>
        <rFont val="Arial"/>
        <family val="2"/>
      </rPr>
      <t xml:space="preserve"> please refer to the same jurisdiction 2 to ensure comparability
- </t>
    </r>
    <r>
      <rPr>
        <u/>
        <sz val="9"/>
        <rFont val="Arial"/>
        <family val="2"/>
      </rPr>
      <t>If you never replied before</t>
    </r>
    <r>
      <rPr>
        <sz val="9"/>
        <rFont val="Arial"/>
        <family val="2"/>
      </rPr>
      <t xml:space="preserve"> or if regulation has changed please choose two jurisdictions that are representative of the country overall. One should be the city that generates the highest (total not per capita) GDP in the country. If there are some jurisdictions in which shop opening hours are regulated, and some in which they are not, please select one of each.</t>
    </r>
  </si>
  <si>
    <r>
      <rPr>
        <b/>
        <sz val="9"/>
        <rFont val="Arial"/>
        <family val="2"/>
      </rPr>
      <t xml:space="preserve">Instructions: </t>
    </r>
    <r>
      <rPr>
        <sz val="9"/>
        <rFont val="Arial"/>
        <family val="2"/>
      </rPr>
      <t xml:space="preserve">
- I</t>
    </r>
    <r>
      <rPr>
        <u/>
        <sz val="9"/>
        <rFont val="Arial"/>
        <family val="2"/>
      </rPr>
      <t>f you already replied to this questionnaire in 2018</t>
    </r>
    <r>
      <rPr>
        <sz val="9"/>
        <rFont val="Arial"/>
        <family val="2"/>
      </rPr>
      <t xml:space="preserve"> please refer to the same jurisdictions to ensure comparability
- </t>
    </r>
    <r>
      <rPr>
        <u/>
        <sz val="9"/>
        <rFont val="Arial"/>
        <family val="2"/>
      </rPr>
      <t>If you never replied before</t>
    </r>
    <r>
      <rPr>
        <sz val="9"/>
        <rFont val="Arial"/>
        <family val="2"/>
      </rPr>
      <t xml:space="preserve"> or if regulation has changed please choose 2 jurisdictions that are representative of the country overall. One should be the he city that generates the highest (total not per capita) GDP in the country. If there are some jurisdictions in which shop opening hours are regulated, and some in which they are not, please select one of each.
- </t>
    </r>
    <r>
      <rPr>
        <u/>
        <sz val="9"/>
        <rFont val="Arial"/>
        <family val="2"/>
      </rPr>
      <t>if regulation is the same</t>
    </r>
    <r>
      <rPr>
        <sz val="9"/>
        <rFont val="Arial"/>
        <family val="2"/>
      </rPr>
      <t xml:space="preserve"> across the country (for national states) or across the representative state (for federal countries), please indicate so when answering for the name of Jurisdiction 1 and leave the answer for the name of Jurisdiction 2 empty</t>
    </r>
  </si>
  <si>
    <t>If there are any other requirements for retailers to sell goods/service online, please describe them</t>
  </si>
  <si>
    <t>temp</t>
  </si>
  <si>
    <t/>
  </si>
  <si>
    <t>.</t>
  </si>
  <si>
    <t>no, can also be sold online</t>
  </si>
  <si>
    <t>Poisons standard June 2017 (https://www.legislation.gov.au/Details/F2017L00605)</t>
  </si>
  <si>
    <t>New South Wales (Jurisdiction 1): largest  economy by GDP share of national economy</t>
  </si>
  <si>
    <t>Victoria (Jurisdiction 2): second largest economy by GDP share</t>
  </si>
  <si>
    <t>4.5</t>
  </si>
  <si>
    <t>3.5</t>
  </si>
  <si>
    <t>For which jurisdiction are you answering the questions in Section 7a.1?</t>
  </si>
  <si>
    <t>Is registration in a specific register (beyond registration in a commercial or trade registry) required to establish a new retail outlet? - For selling clothing</t>
  </si>
  <si>
    <t>Is registration in a specific register (beyond registration in a commercial or trade registry) required to establish a new retail outlet? - For selling food and beverages</t>
  </si>
  <si>
    <t>If registration in a specific register is only required to establish retail outlets of specific sizes (e.g. only for large outlets), what is the threshold from which this requirement applies? - For selling clothing</t>
  </si>
  <si>
    <t>If registration in a specific register is only required to establish retail outlets of specific sizes (e.g. only for large outlets), what is the threshold from which this requirement applies? - For selling food and beverages</t>
  </si>
  <si>
    <t>Is an authorisation needed in order to establish a retail outlet? - For selling clothing</t>
  </si>
  <si>
    <t>Is an authorisation needed in order to establish a retail outlet? - For selling food and beverages</t>
  </si>
  <si>
    <t>If a specific authorisation is only required to establish retail outlets of specific sizes (e.g. only for large outlets), what is the threshold from which this requirement applies? - For selling clothing</t>
  </si>
  <si>
    <t>If a specific authorisation is only required to establish retail outlets of specific sizes (e.g. only for large outlets), what is the threshold from which this requirement applies? - For selling food and beverages</t>
  </si>
  <si>
    <t>Are additional licenses or permits needed to establish a retail outlet (excluding licences or permits related to health and safety and environmental protection regulations)?  - For selling clothing</t>
  </si>
  <si>
    <t>Are additional licenses or permits needed to establish a retail outlet (excluding licences or permits related to health and safety and environmental protection regulations)?  - For selling food and beverages</t>
  </si>
  <si>
    <t>If additional licenses or permits are needed to establish retail outlets of specific sizes (e.g. only for large outlets), what is the threshold from which this requirement applies? - For selling clothing</t>
  </si>
  <si>
    <t>If additional licenses or permits are needed to establish retail outlets of specific sizes (e.g. only for large outlets), what is the threshold from which this requirement applies? - For selling food and beverages</t>
  </si>
  <si>
    <t xml:space="preserve">Are professional bodies or representatives of trade and commercial interests (such as associations of retailers or chamber of commerce) involved in decisions concerning individual authorisations  for establishing retail outlets? </t>
  </si>
  <si>
    <t>Can a request to establish a retail outlet be denied on the basis of a market or economic needs test?</t>
  </si>
  <si>
    <t>Can any of the goods or services listed below only be sold in outlets operating under a local or national legal monopoly? - Parfumes</t>
  </si>
  <si>
    <t>Can any of the goods or services listed below only be sold in outlets operating under a local or national legal monopoly? - Gasoline</t>
  </si>
  <si>
    <t>Can any of the goods or services listed below only be sold in outlets operating under a local or national legal monopoly? - LPG (Liquefied petroleum gas)</t>
  </si>
  <si>
    <t xml:space="preserve">Can any of the goods or services listed below only be sold in outlets operating under a local or national legal monopoly? - If other goods or services can be sold in outlets operating under a local or national legal monopoly, please list them in the Comments Column </t>
  </si>
  <si>
    <t>Are there goods and services that can be sold in brick and mortar shops, but that cannot be sold online (i.e. over the internet)? - Non-Prescription Medicines</t>
  </si>
  <si>
    <t>Are there goods and services that can be sold in brick and mortar shops, but that cannot be sold online (i.e. over the internet)? - Prescription Medicines</t>
  </si>
  <si>
    <t>Are there goods and services that can be sold in brick and mortar shops, but that cannot be sold online (i.e. over the internet)? - Electronic cigarettes</t>
  </si>
  <si>
    <t>Are there goods and services that can be sold in brick and mortar shops, but that cannot be sold online (i.e. over the internet)? - LPG (Liquefied petroleum gas)</t>
  </si>
  <si>
    <t>Are there goods and services that can be sold in brick and mortar shops, but that cannot be sold online (i.e. over the internet)? - If there are other goods and services that can be sold in brick and mortar shops, but that cannot be sold online (i.e. over the internet), which are not included in the list above, please add them in the Comments column</t>
  </si>
  <si>
    <t>To be allowed to sell goods and/or services online must a retailer do any of the following? - The retailer must have a brick and mortar shop in the country where he/she wants to sell</t>
  </si>
  <si>
    <t>To be allowed to sell goods and/or services online must a retailer do any of the following? - The retailer must have a special licence/authorisation to sell online</t>
  </si>
  <si>
    <t>To be allowed to sell goods and/or services online must a retailer do any of the following? - The retailer must have a domain name registered in the country where he/she wants to seel</t>
  </si>
  <si>
    <t>To be allowed to sell goods and/or services online must a retailer do any of the following? - If there are any other requirements for retailers to sell goods/service online, please add them in the Comments column</t>
  </si>
  <si>
    <t>Are the retail prices of certain products subject to price controls/regulation? - Staple goods (e.g. milk, bread, corn)
Please list them in the Comments column</t>
  </si>
  <si>
    <t>Are the retail prices of certain products subject to price controls/regulation? - Books</t>
  </si>
  <si>
    <t xml:space="preserve">Are the retail prices of certain products subject to price controls/regulation? - Gasoline </t>
  </si>
  <si>
    <t>Are the retail prices of certain products subject to price controls/regulation? - LPG (Liquefied petroleum gas)</t>
  </si>
  <si>
    <t>Are the retail prices of certain products subject to price controls/regulation? - All non-prescription Medicines</t>
  </si>
  <si>
    <t>Are the retail prices of certain products subject to price controls/regulation? - A subset of Non-Prescription Medicines</t>
  </si>
  <si>
    <t>Are the retail prices of certain products subject to price controls/regulation? - Prescription Medicines</t>
  </si>
  <si>
    <t>Are the retail prices of certain products subject to price controls/regulation? - Pre-booked Taxi rides</t>
  </si>
  <si>
    <t>Are the retail prices of certain products subject to price controls/regulation? - Taxi rides hailed in the street</t>
  </si>
  <si>
    <t xml:space="preserve">Are sales promotions allowed to be held, or allowed to be publicly advertised, as seasonal sales, only during one or more specific periods of the year? </t>
  </si>
  <si>
    <t xml:space="preserve">If the answer to the question above is yes, are there any specific requirements that need to be met for a retail outlet to engage in such seasonal sales? </t>
  </si>
  <si>
    <t>Are there any special regulations prohibiting or restricting sales below costs outside seasonal sales (beyond a prohibition of predatory pricing by dominant firms)?</t>
  </si>
  <si>
    <t>Are there limits on the maximum values of the discounts that can be offered during seasonal sales?</t>
  </si>
  <si>
    <t xml:space="preserve">Are there any specific requirements that need to be met for a retail outlet to undertake an end-of-business sale? </t>
  </si>
  <si>
    <t>Are there restrictions on the number of pharmacies that can be located in a given geographic area?</t>
  </si>
  <si>
    <t>Please provide a link to the law/regulation that imposes these restrictions in the Comments column</t>
  </si>
  <si>
    <t>Are there restrictions on where a pharmacy can be located?</t>
  </si>
  <si>
    <t>Are there restrictions on who can own a pharmacy?</t>
  </si>
  <si>
    <t>Are there restrictions on the number of pharmacies that a same owner can have?</t>
  </si>
  <si>
    <t xml:space="preserve">Can non-prescription medicines only be sold in pharmacies? </t>
  </si>
  <si>
    <t>If you have answered No to the question above, is there an obligation for a pharmacist to supervise the sale of non-prescription medicines?</t>
  </si>
  <si>
    <t>Please provide a link to the law/regulation that determines the above requirements on where and who can sell non-prescription medicines in the Comments column</t>
  </si>
  <si>
    <t>Can medicines be sold online?</t>
  </si>
  <si>
    <t>Are there restrictions (either by law or by self-regulation) on advertising of prices and/or discounts on prices of non-prescription medicines by pharmacies and/or any other retail outlet allowed to sell such medicines?</t>
  </si>
  <si>
    <t>Are pharmacies allowed to decide their opening hours/days?</t>
  </si>
  <si>
    <t>Please provide a link to the law/regulation that determines rules for pharmacies’ opening hours/days in the Comments column</t>
  </si>
  <si>
    <t>Are shop opening hours regulated?</t>
  </si>
  <si>
    <t xml:space="preserve">If shop opening hours are regulated a national level - i.e federal level for federal countries - please write National in the Comments column and answer questions only for Jurisidction 1 
If shop opening hours are not regulated at the national level, the answers in this section should be provided for two sub-national jurisdictions (e.g. state - for federal countries, region, province or city). Please write subnational in the Comments column  </t>
  </si>
  <si>
    <t>Please indicate in the Comments column the name of Jurisdiction 1 and the reasons for choosing it</t>
  </si>
  <si>
    <t>Please indicate in the Comments column the name of Jurisdiction 2 and the reasons for choosing it</t>
  </si>
  <si>
    <t>Do regulations specify the maximum number of hours an outlet can be open per day?</t>
  </si>
  <si>
    <t>If regulations specify the maximum number of hours an outlet can be open per day, please indicate them.</t>
  </si>
  <si>
    <t>Do regulations specify the maximum number of hours an outlet can be open per week?</t>
  </si>
  <si>
    <t>If regulations specify the maximum number of hours an outlet can be open per week, please indicate them.</t>
  </si>
  <si>
    <t>Do regulations specify particular opening hours?</t>
  </si>
  <si>
    <t>If regulations specify particular opening hours, please indicate them. - Weekdays (Monday to Friday)</t>
  </si>
  <si>
    <t>If regulations specify particular opening hours, please indicate them. - Saturdays</t>
  </si>
  <si>
    <t>If regulations specify particular opening hours, please indicate them. - Sundays and holidays</t>
  </si>
  <si>
    <t>If regulations specify particular opening hours, please indicate them. - Other
Please specify in the Comments column</t>
  </si>
  <si>
    <t>Do regulations specify particular closing hours?</t>
  </si>
  <si>
    <t>If regulations specify particular closing hours, please indicate them. - Weekdays (Monday to Friday)</t>
  </si>
  <si>
    <t>If regulations specify particular closing hours, please indicate them. - Saturdays</t>
  </si>
  <si>
    <t>If regulations specify particular closing hours, please indicate them. - Sundays and holidays</t>
  </si>
  <si>
    <t>If regulations specify particular closing hours, please indicate them. - Other
Please specify in the Comments column</t>
  </si>
  <si>
    <t>Do regulations specify the maximum number of Sundays or holidays that outlets can be open per month?</t>
  </si>
  <si>
    <t>If regulations specify the maximum number of Sundays or holidays that outlets can be open per month, please specify them.</t>
  </si>
  <si>
    <t>Do regulations specify the maximum number of Sundays or holidays that outlets can be open per year?</t>
  </si>
  <si>
    <t>If regulations specify the maximum number of Sundays or holidays that outlets can be open per year, please specify them.</t>
  </si>
  <si>
    <t>Do regulations specify the minimum number of shut-down days per year?</t>
  </si>
  <si>
    <t>If regulations specify the minimum number of shut-down days per year, please specify them</t>
  </si>
  <si>
    <t>If regulations specify the maximum number of hours an outlet can be open per day, please provide them.</t>
  </si>
  <si>
    <t>If regulations specify the maximum number of hours an outlet can be open per week, please provide them</t>
  </si>
  <si>
    <t>If regulations specify particular opening hours, please provide them - Weekdays (Monday to Friday)</t>
  </si>
  <si>
    <t>If regulations specify particular opening hours, please provide them - Saturdays</t>
  </si>
  <si>
    <t>If regulations specify particular opening hours, please provide them - Sundays and holidays</t>
  </si>
  <si>
    <t>If regulations specify particular opening hours, please provide them - Other
Please specify in the Comments column</t>
  </si>
  <si>
    <t>If regulations specify particular closing hours, please provide them - Weekdays (Monday to Friday)</t>
  </si>
  <si>
    <t>If regulations specify particular closing hours, please provide them - Saturdays</t>
  </si>
  <si>
    <t>If regulations specify particular closing hours, please provide them - Sundays and holidays</t>
  </si>
  <si>
    <t>If regulations specify particular closing hours, please provide them - Other
Please specify in the Comments column</t>
  </si>
  <si>
    <t>If regulations specify the maximum number of Sundays or holidays that outlets can be open per month, please provide them</t>
  </si>
  <si>
    <t>If regulations specify the maximum number of Sundays or holidays that outlets can be open per year, please provide them</t>
  </si>
  <si>
    <t xml:space="preserve">If regulations specify the minimum number of shut-down days per year, please provide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</si>
</sst>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mm;@"/>
  </numFmts>
  <fonts count="47" x14ac:knownFonts="1">
    <font>
      <sz val="10"/>
      <color theme="1"/>
      <name val="Arial"/>
      <family val="2"/>
    </font>
    <font>
      <sz val="10"/>
      <color theme="1"/>
      <name val="Arial"/>
      <family val="2"/>
    </font>
    <font>
      <b/>
      <sz val="10"/>
      <name val="Arial"/>
      <family val="2"/>
    </font>
    <font>
      <b/>
      <sz val="12"/>
      <name val="Arial"/>
      <family val="2"/>
    </font>
    <font>
      <b/>
      <sz val="12"/>
      <color theme="1"/>
      <name val="Arial"/>
      <family val="2"/>
    </font>
    <font>
      <sz val="9"/>
      <name val="Arial"/>
      <family val="2"/>
    </font>
    <font>
      <sz val="18"/>
      <name val="Arial"/>
      <family val="2"/>
    </font>
    <font>
      <sz val="11"/>
      <name val="Arial"/>
      <family val="2"/>
    </font>
    <font>
      <sz val="9"/>
      <color theme="1"/>
      <name val="Arial"/>
      <family val="2"/>
    </font>
    <font>
      <sz val="10"/>
      <name val="Arial"/>
      <family val="2"/>
    </font>
    <font>
      <u/>
      <sz val="9"/>
      <name val="Arial"/>
      <family val="2"/>
    </font>
    <font>
      <b/>
      <sz val="10"/>
      <color theme="1"/>
      <name val="Arial"/>
      <family val="2"/>
    </font>
    <font>
      <sz val="8"/>
      <color theme="1"/>
      <name val="Arial"/>
      <family val="2"/>
    </font>
    <font>
      <sz val="8"/>
      <name val="Arial"/>
      <family val="2"/>
    </font>
    <font>
      <b/>
      <sz val="9"/>
      <color theme="1"/>
      <name val="Arial"/>
      <family val="2"/>
    </font>
    <font>
      <b/>
      <sz val="9"/>
      <name val="Arial"/>
      <family val="2"/>
    </font>
    <font>
      <u/>
      <sz val="10"/>
      <color theme="10"/>
      <name val="Arial"/>
      <family val="2"/>
    </font>
    <font>
      <sz val="9"/>
      <color rgb="FFFF0000"/>
      <name val="Arial"/>
      <family val="2"/>
    </font>
    <font>
      <b/>
      <sz val="11"/>
      <name val="Arial"/>
      <family val="2"/>
    </font>
    <font>
      <b/>
      <sz val="11"/>
      <color theme="1"/>
      <name val="Arial"/>
      <family val="2"/>
    </font>
    <font>
      <b/>
      <sz val="11"/>
      <color rgb="FF000000"/>
      <name val="Calibri"/>
      <family val="2"/>
    </font>
    <font>
      <sz val="11"/>
      <color rgb="FF000000"/>
      <name val="Calibri"/>
      <family val="2"/>
    </font>
    <font>
      <u/>
      <sz val="9"/>
      <color theme="10"/>
      <name val="Arial"/>
      <family val="2"/>
    </font>
    <font>
      <sz val="12"/>
      <name val="Arial"/>
      <family val="2"/>
    </font>
    <font>
      <sz val="8"/>
      <color rgb="FFFF0000"/>
      <name val="Arial"/>
      <family val="2"/>
    </font>
    <font>
      <b/>
      <i/>
      <sz val="10"/>
      <color rgb="FFFF0000"/>
      <name val="Arial"/>
      <family val="2"/>
    </font>
    <font>
      <b/>
      <i/>
      <sz val="10"/>
      <name val="Arial"/>
      <family val="2"/>
    </font>
    <font>
      <b/>
      <u/>
      <sz val="10"/>
      <name val="Arial"/>
      <family val="2"/>
    </font>
    <font>
      <b/>
      <sz val="10"/>
      <color rgb="FFFF0000"/>
      <name val="Arial"/>
      <family val="2"/>
    </font>
    <font>
      <u/>
      <sz val="9"/>
      <color rgb="FFFF0000"/>
      <name val="Arial"/>
      <family val="2"/>
    </font>
    <font>
      <sz val="9"/>
      <color rgb="FF000000"/>
      <name val="Arial"/>
      <family val="2"/>
    </font>
    <font>
      <b/>
      <sz val="9"/>
      <color rgb="FFFF0000"/>
      <name val="Arial"/>
      <family val="2"/>
    </font>
    <font>
      <sz val="8"/>
      <color theme="1"/>
      <name val="Times New Roman"/>
      <family val="1"/>
    </font>
    <font>
      <sz val="11"/>
      <color rgb="FFFF0000"/>
      <name val="Arial"/>
      <family val="2"/>
    </font>
    <font>
      <i/>
      <sz val="9"/>
      <name val="Arial"/>
      <family val="2"/>
    </font>
    <font>
      <b/>
      <sz val="15"/>
      <color theme="1"/>
      <name val="Calibri"/>
      <family val="2"/>
    </font>
    <font>
      <sz val="11"/>
      <color theme="1"/>
      <name val="Calibri"/>
      <family val="2"/>
    </font>
    <font>
      <sz val="11"/>
      <color rgb="FFFF0000"/>
      <name val="Calibri"/>
      <family val="2"/>
    </font>
    <font>
      <sz val="7"/>
      <color rgb="FFFF0000"/>
      <name val="Times New Roman"/>
      <family val="1"/>
    </font>
    <font>
      <b/>
      <i/>
      <sz val="13"/>
      <color rgb="FFFF0000"/>
      <name val="Calibri"/>
      <family val="2"/>
    </font>
    <font>
      <b/>
      <sz val="11"/>
      <color theme="1"/>
      <name val="Calibri"/>
      <family val="2"/>
    </font>
    <font>
      <b/>
      <sz val="11"/>
      <color rgb="FFFF0000"/>
      <name val="Calibri"/>
      <family val="2"/>
    </font>
    <font>
      <sz val="7"/>
      <color theme="1"/>
      <name val="Times New Roman"/>
      <family val="1"/>
    </font>
    <font>
      <b/>
      <i/>
      <sz val="11"/>
      <color theme="1"/>
      <name val="Calibri"/>
      <family val="2"/>
    </font>
    <font>
      <b/>
      <i/>
      <u/>
      <sz val="11"/>
      <color theme="1"/>
      <name val="Calibri"/>
      <family val="2"/>
    </font>
    <font>
      <i/>
      <sz val="11"/>
      <color theme="1"/>
      <name val="Calibri"/>
      <family val="2"/>
    </font>
    <font>
      <sz val="7"/>
      <color rgb="FF000000"/>
      <name val="Times New Roman"/>
      <family val="1"/>
    </font>
  </fonts>
  <fills count="9">
    <fill>
      <patternFill patternType="none"/>
    </fill>
    <fill>
      <patternFill patternType="gray125"/>
    </fill>
    <fill>
      <patternFill patternType="solid">
        <fgColor rgb="FF95B3D7"/>
        <bgColor indexed="64"/>
      </patternFill>
    </fill>
    <fill>
      <patternFill patternType="solid">
        <fgColor theme="3" tint="0.79998168889431442"/>
        <bgColor indexed="64"/>
      </patternFill>
    </fill>
    <fill>
      <patternFill patternType="solid">
        <fgColor rgb="FFFFFF00"/>
        <bgColor indexed="64"/>
      </patternFill>
    </fill>
    <fill>
      <patternFill patternType="solid">
        <fgColor rgb="FFDCE6F1"/>
        <bgColor indexed="64"/>
      </patternFill>
    </fill>
    <fill>
      <patternFill patternType="solid">
        <fgColor rgb="FFC4E59F"/>
        <bgColor indexed="64"/>
      </patternFill>
    </fill>
    <fill>
      <patternFill patternType="solid">
        <fgColor theme="5" tint="0.59999389629810485"/>
        <bgColor indexed="64"/>
      </patternFill>
    </fill>
    <fill>
      <patternFill patternType="solid">
        <fgColor theme="5" tint="0.79998168889431442"/>
        <bgColor indexed="64"/>
      </patternFill>
    </fill>
  </fills>
  <borders count="3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9" fillId="0" borderId="0"/>
    <xf numFmtId="0" fontId="1" fillId="0" borderId="0"/>
    <xf numFmtId="0" fontId="16" fillId="0" borderId="0" applyNumberFormat="0" applyFill="0" applyBorder="0" applyAlignment="0" applyProtection="0"/>
    <xf numFmtId="0" fontId="1" fillId="0" borderId="0"/>
  </cellStyleXfs>
  <cellXfs count="266">
    <xf numFmtId="0" fontId="0" fillId="0" borderId="0" xfId="0"/>
    <xf numFmtId="0" fontId="8" fillId="0" borderId="0" xfId="0" applyFont="1"/>
    <xf numFmtId="0" fontId="8" fillId="0" borderId="0" xfId="0" applyFont="1" applyFill="1" applyBorder="1" applyAlignment="1" applyProtection="1">
      <alignment wrapText="1"/>
      <protection locked="0"/>
    </xf>
    <xf numFmtId="0" fontId="0" fillId="3" borderId="0" xfId="0" applyFill="1" applyAlignment="1">
      <alignment horizontal="left" vertical="center" wrapText="1"/>
    </xf>
    <xf numFmtId="0" fontId="8" fillId="0" borderId="0" xfId="0" applyFont="1" applyAlignment="1">
      <alignment wrapText="1"/>
    </xf>
    <xf numFmtId="0" fontId="0" fillId="0" borderId="0" xfId="0"/>
    <xf numFmtId="0" fontId="0" fillId="0" borderId="0" xfId="0" applyAlignment="1"/>
    <xf numFmtId="0" fontId="0" fillId="0" borderId="0" xfId="0" applyAlignment="1">
      <alignment wrapText="1"/>
    </xf>
    <xf numFmtId="0" fontId="19" fillId="0" borderId="0" xfId="0" applyFont="1" applyAlignment="1">
      <alignment horizontal="center"/>
    </xf>
    <xf numFmtId="0" fontId="20" fillId="0" borderId="13" xfId="0" applyFont="1" applyBorder="1" applyAlignment="1">
      <alignment horizontal="center" vertical="center" wrapText="1"/>
    </xf>
    <xf numFmtId="0" fontId="20" fillId="0" borderId="20" xfId="0" applyFont="1" applyBorder="1" applyAlignment="1">
      <alignment horizontal="justify" vertical="center" wrapText="1"/>
    </xf>
    <xf numFmtId="0" fontId="21" fillId="0" borderId="6" xfId="0" applyFont="1" applyBorder="1" applyAlignment="1">
      <alignment horizontal="justify" vertical="center" wrapText="1"/>
    </xf>
    <xf numFmtId="0" fontId="8" fillId="0" borderId="0" xfId="0" applyFont="1" applyAlignment="1">
      <alignment horizontal="left" wrapText="1"/>
    </xf>
    <xf numFmtId="0" fontId="8" fillId="0" borderId="0" xfId="0" applyFont="1" applyAlignment="1" applyProtection="1">
      <alignment horizontal="left" wrapText="1"/>
    </xf>
    <xf numFmtId="0" fontId="8" fillId="0" borderId="0" xfId="0" applyFont="1" applyFill="1" applyAlignment="1" applyProtection="1">
      <alignment horizontal="left" wrapText="1"/>
    </xf>
    <xf numFmtId="0" fontId="8" fillId="0" borderId="0" xfId="0" applyFont="1" applyFill="1" applyAlignment="1">
      <alignment horizontal="left" wrapText="1"/>
    </xf>
    <xf numFmtId="165" fontId="8" fillId="0" borderId="0" xfId="0" applyNumberFormat="1" applyFont="1" applyAlignment="1">
      <alignment horizontal="left" wrapText="1"/>
    </xf>
    <xf numFmtId="0" fontId="30" fillId="0" borderId="0" xfId="0" applyFont="1" applyAlignment="1">
      <alignment horizontal="left" wrapText="1"/>
    </xf>
    <xf numFmtId="164" fontId="8" fillId="0" borderId="0" xfId="0" applyNumberFormat="1" applyFont="1" applyAlignment="1">
      <alignment horizontal="left" wrapText="1"/>
    </xf>
    <xf numFmtId="0" fontId="5" fillId="0" borderId="0" xfId="0" applyFont="1" applyBorder="1" applyAlignment="1" applyProtection="1">
      <alignment horizontal="center"/>
    </xf>
    <xf numFmtId="0" fontId="5" fillId="0" borderId="0" xfId="0"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Alignment="1" applyProtection="1">
      <alignment horizontal="center" wrapText="1"/>
    </xf>
    <xf numFmtId="0" fontId="0" fillId="0" borderId="0" xfId="0" applyAlignment="1">
      <alignment horizontal="left" wrapText="1"/>
    </xf>
    <xf numFmtId="0" fontId="32" fillId="0" borderId="0" xfId="0" applyFont="1" applyAlignment="1">
      <alignment horizontal="justify" vertical="center"/>
    </xf>
    <xf numFmtId="0" fontId="12" fillId="0" borderId="0" xfId="0" applyFont="1" applyBorder="1" applyAlignment="1" applyProtection="1">
      <alignment horizontal="center"/>
    </xf>
    <xf numFmtId="0" fontId="3" fillId="0" borderId="0" xfId="0" applyFont="1" applyFill="1" applyAlignment="1" applyProtection="1"/>
    <xf numFmtId="0" fontId="0" fillId="0" borderId="0" xfId="0" applyBorder="1" applyAlignment="1" applyProtection="1"/>
    <xf numFmtId="0" fontId="0" fillId="0" borderId="0" xfId="0" applyFill="1" applyBorder="1" applyAlignment="1" applyProtection="1"/>
    <xf numFmtId="0" fontId="0" fillId="0" borderId="0" xfId="0" applyFont="1" applyAlignment="1" applyProtection="1">
      <alignment horizontal="right" wrapText="1"/>
    </xf>
    <xf numFmtId="0" fontId="24" fillId="0" borderId="0" xfId="0" applyFont="1" applyAlignment="1" applyProtection="1">
      <alignment horizontal="center" wrapText="1"/>
    </xf>
    <xf numFmtId="0" fontId="0" fillId="0" borderId="0" xfId="0" applyFont="1" applyAlignment="1" applyProtection="1">
      <alignment horizontal="left" wrapText="1"/>
    </xf>
    <xf numFmtId="0" fontId="0" fillId="0" borderId="0" xfId="0" applyAlignment="1" applyProtection="1"/>
    <xf numFmtId="0" fontId="4" fillId="0" borderId="0" xfId="0" applyFont="1" applyAlignment="1" applyProtection="1"/>
    <xf numFmtId="0" fontId="0" fillId="0" borderId="0" xfId="0" applyFont="1" applyAlignment="1" applyProtection="1">
      <alignment horizontal="right"/>
    </xf>
    <xf numFmtId="0" fontId="0" fillId="0" borderId="0" xfId="0" applyFont="1" applyAlignment="1" applyProtection="1"/>
    <xf numFmtId="0" fontId="0" fillId="0" borderId="2" xfId="0" applyFont="1" applyBorder="1" applyAlignment="1" applyProtection="1"/>
    <xf numFmtId="0" fontId="0" fillId="0" borderId="4" xfId="0" applyBorder="1" applyAlignment="1" applyProtection="1"/>
    <xf numFmtId="0" fontId="0" fillId="0" borderId="1" xfId="0" applyBorder="1" applyAlignment="1" applyProtection="1"/>
    <xf numFmtId="0" fontId="0" fillId="0" borderId="5" xfId="0" applyBorder="1" applyAlignment="1" applyProtection="1">
      <alignment horizontal="right" wrapText="1"/>
    </xf>
    <xf numFmtId="0" fontId="8" fillId="0" borderId="10" xfId="0" applyFont="1" applyBorder="1" applyAlignment="1" applyProtection="1">
      <alignment horizontal="left" wrapText="1"/>
    </xf>
    <xf numFmtId="0" fontId="0" fillId="0" borderId="29" xfId="0" applyFont="1" applyBorder="1" applyAlignment="1" applyProtection="1"/>
    <xf numFmtId="0" fontId="2" fillId="0" borderId="0" xfId="0" applyFont="1" applyFill="1" applyBorder="1" applyAlignment="1" applyProtection="1">
      <alignment horizontal="center" wrapText="1"/>
    </xf>
    <xf numFmtId="0" fontId="2" fillId="0" borderId="8" xfId="0" applyFont="1" applyFill="1" applyBorder="1" applyAlignment="1" applyProtection="1">
      <alignment horizontal="center" wrapText="1"/>
    </xf>
    <xf numFmtId="0" fontId="0" fillId="0" borderId="3" xfId="0" applyFont="1" applyBorder="1" applyAlignment="1" applyProtection="1"/>
    <xf numFmtId="0" fontId="6" fillId="0" borderId="7" xfId="0" applyFont="1" applyFill="1" applyBorder="1" applyAlignment="1" applyProtection="1">
      <alignment horizontal="center"/>
    </xf>
    <xf numFmtId="0" fontId="0" fillId="0" borderId="30" xfId="0" applyFont="1" applyBorder="1" applyAlignment="1" applyProtection="1"/>
    <xf numFmtId="0" fontId="5" fillId="0" borderId="28" xfId="0" applyFont="1" applyFill="1" applyBorder="1" applyAlignment="1" applyProtection="1">
      <alignment horizontal="right" wrapText="1"/>
    </xf>
    <xf numFmtId="0" fontId="5" fillId="0" borderId="3" xfId="0" applyFont="1" applyFill="1" applyBorder="1" applyAlignment="1" applyProtection="1">
      <alignment horizontal="right" wrapText="1"/>
    </xf>
    <xf numFmtId="0" fontId="8" fillId="0" borderId="8" xfId="0" applyFont="1" applyBorder="1" applyAlignment="1" applyProtection="1"/>
    <xf numFmtId="0" fontId="0" fillId="0" borderId="3" xfId="0" applyBorder="1" applyAlignment="1" applyProtection="1"/>
    <xf numFmtId="0" fontId="0" fillId="0" borderId="30" xfId="0" applyBorder="1" applyAlignment="1" applyProtection="1"/>
    <xf numFmtId="0" fontId="7" fillId="0" borderId="7" xfId="0" applyFont="1" applyFill="1" applyBorder="1" applyAlignment="1" applyProtection="1"/>
    <xf numFmtId="0" fontId="8" fillId="0" borderId="8" xfId="0" applyFont="1" applyFill="1" applyBorder="1" applyAlignment="1" applyProtection="1"/>
    <xf numFmtId="0" fontId="0" fillId="0" borderId="0" xfId="0" applyFill="1" applyAlignment="1" applyProtection="1"/>
    <xf numFmtId="0" fontId="0" fillId="0" borderId="3" xfId="0" applyFill="1" applyBorder="1" applyAlignment="1" applyProtection="1"/>
    <xf numFmtId="0" fontId="0" fillId="0" borderId="30" xfId="0" applyFill="1" applyBorder="1" applyAlignment="1" applyProtection="1"/>
    <xf numFmtId="0" fontId="0" fillId="0" borderId="2" xfId="0" applyBorder="1" applyAlignment="1" applyProtection="1"/>
    <xf numFmtId="0" fontId="0" fillId="0" borderId="24" xfId="0" applyBorder="1" applyAlignment="1" applyProtection="1"/>
    <xf numFmtId="0" fontId="0" fillId="0" borderId="31" xfId="0" applyBorder="1" applyAlignment="1" applyProtection="1"/>
    <xf numFmtId="0" fontId="0" fillId="0" borderId="0" xfId="0" applyAlignment="1" applyProtection="1">
      <alignment horizontal="center"/>
    </xf>
    <xf numFmtId="0" fontId="8" fillId="0" borderId="1" xfId="0" applyFont="1" applyBorder="1" applyAlignment="1" applyProtection="1">
      <alignment horizontal="left" wrapText="1"/>
    </xf>
    <xf numFmtId="0" fontId="0" fillId="0" borderId="1" xfId="0" applyBorder="1" applyAlignment="1" applyProtection="1">
      <alignment horizontal="right" wrapText="1"/>
    </xf>
    <xf numFmtId="0" fontId="0" fillId="0" borderId="1" xfId="0" applyBorder="1" applyAlignment="1" applyProtection="1">
      <alignment horizontal="left" wrapText="1"/>
    </xf>
    <xf numFmtId="0" fontId="0" fillId="0" borderId="0" xfId="0" applyAlignment="1" applyProtection="1">
      <alignment horizontal="right" wrapText="1"/>
    </xf>
    <xf numFmtId="0" fontId="0" fillId="0" borderId="0" xfId="0" applyAlignment="1" applyProtection="1">
      <alignment horizontal="right"/>
    </xf>
    <xf numFmtId="0" fontId="0" fillId="0" borderId="1" xfId="0" applyFill="1" applyBorder="1" applyAlignment="1" applyProtection="1"/>
    <xf numFmtId="0" fontId="12" fillId="0" borderId="0" xfId="0" applyFont="1" applyAlignment="1" applyProtection="1">
      <alignment horizontal="center"/>
    </xf>
    <xf numFmtId="0" fontId="8" fillId="0" borderId="0" xfId="0" applyFont="1" applyAlignment="1" applyProtection="1">
      <alignment wrapText="1"/>
    </xf>
    <xf numFmtId="0" fontId="0" fillId="0" borderId="0" xfId="0" applyAlignment="1" applyProtection="1">
      <alignment horizontal="left" wrapText="1"/>
    </xf>
    <xf numFmtId="0" fontId="19" fillId="0" borderId="0" xfId="0" applyFont="1" applyBorder="1" applyAlignment="1" applyProtection="1"/>
    <xf numFmtId="0" fontId="19" fillId="0" borderId="0" xfId="0" applyFont="1" applyBorder="1" applyAlignment="1" applyProtection="1">
      <alignment horizontal="center"/>
    </xf>
    <xf numFmtId="0" fontId="8" fillId="0" borderId="0" xfId="0" applyFont="1" applyFill="1" applyBorder="1" applyAlignment="1" applyProtection="1">
      <alignment wrapText="1"/>
    </xf>
    <xf numFmtId="0" fontId="8" fillId="0" borderId="0" xfId="0" applyFont="1" applyFill="1" applyBorder="1" applyAlignment="1" applyProtection="1">
      <alignment horizontal="left" wrapText="1"/>
    </xf>
    <xf numFmtId="0" fontId="8" fillId="0" borderId="0" xfId="0" applyFont="1" applyBorder="1" applyAlignment="1" applyProtection="1">
      <alignment horizontal="left" wrapText="1"/>
    </xf>
    <xf numFmtId="0" fontId="7" fillId="0" borderId="7" xfId="0" applyFont="1" applyFill="1" applyBorder="1" applyAlignment="1" applyProtection="1">
      <alignment vertical="center"/>
    </xf>
    <xf numFmtId="0" fontId="8" fillId="0" borderId="0" xfId="0" applyFont="1" applyFill="1" applyAlignment="1" applyProtection="1">
      <alignment vertical="center"/>
    </xf>
    <xf numFmtId="0" fontId="0" fillId="0" borderId="0" xfId="0" applyFill="1" applyBorder="1" applyAlignment="1" applyProtection="1">
      <alignment vertical="center"/>
    </xf>
    <xf numFmtId="0" fontId="18" fillId="0" borderId="7" xfId="0" applyFont="1" applyFill="1" applyBorder="1" applyAlignment="1" applyProtection="1">
      <alignment vertical="center"/>
    </xf>
    <xf numFmtId="0" fontId="35"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37" fillId="0" borderId="0" xfId="0" applyFont="1" applyAlignment="1">
      <alignment horizontal="left" vertical="center"/>
    </xf>
    <xf numFmtId="0" fontId="36" fillId="0" borderId="0" xfId="0" applyFont="1" applyAlignment="1">
      <alignment horizontal="left" vertical="center"/>
    </xf>
    <xf numFmtId="0" fontId="16" fillId="0" borderId="0" xfId="3" applyAlignment="1">
      <alignment vertical="center"/>
    </xf>
    <xf numFmtId="0" fontId="39" fillId="0" borderId="0" xfId="0" applyFont="1" applyAlignment="1">
      <alignment vertical="center"/>
    </xf>
    <xf numFmtId="0" fontId="41" fillId="0" borderId="0" xfId="0" applyFont="1" applyAlignment="1">
      <alignment horizontal="left" vertical="center"/>
    </xf>
    <xf numFmtId="0" fontId="11" fillId="0" borderId="0" xfId="0" applyFont="1" applyAlignment="1">
      <alignment vertical="center"/>
    </xf>
    <xf numFmtId="0" fontId="8" fillId="0" borderId="0" xfId="0" applyFont="1" applyAlignment="1">
      <alignment horizontal="left" vertical="center"/>
    </xf>
    <xf numFmtId="0" fontId="13" fillId="0" borderId="0" xfId="0"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2" fillId="4" borderId="2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0" fillId="0" borderId="17" xfId="0" applyFont="1" applyBorder="1" applyAlignment="1" applyProtection="1">
      <alignment vertical="center"/>
    </xf>
    <xf numFmtId="0" fontId="0" fillId="0" borderId="14" xfId="0" applyFont="1" applyBorder="1" applyAlignment="1" applyProtection="1">
      <alignment vertical="center"/>
    </xf>
    <xf numFmtId="0" fontId="0" fillId="0" borderId="29" xfId="0" applyFont="1" applyBorder="1" applyAlignment="1" applyProtection="1">
      <alignment vertical="center"/>
    </xf>
    <xf numFmtId="0" fontId="0" fillId="0" borderId="0" xfId="0" applyAlignment="1" applyProtection="1">
      <alignment vertical="center"/>
    </xf>
    <xf numFmtId="0" fontId="8" fillId="5" borderId="28" xfId="0" applyFont="1" applyFill="1" applyBorder="1" applyAlignment="1" applyProtection="1">
      <alignment horizontal="right" vertical="center" wrapText="1"/>
    </xf>
    <xf numFmtId="0" fontId="15" fillId="5" borderId="3" xfId="0" applyFont="1" applyFill="1" applyBorder="1" applyAlignment="1" applyProtection="1">
      <alignment horizontal="right" vertical="center" wrapText="1"/>
    </xf>
    <xf numFmtId="0" fontId="5" fillId="5" borderId="3" xfId="0" applyFont="1" applyFill="1" applyBorder="1" applyAlignment="1" applyProtection="1">
      <alignment horizontal="right" vertical="center" wrapText="1"/>
    </xf>
    <xf numFmtId="0" fontId="15" fillId="5" borderId="27" xfId="0" applyFont="1" applyFill="1" applyBorder="1" applyAlignment="1" applyProtection="1">
      <alignment horizontal="right" vertical="center" wrapText="1"/>
    </xf>
    <xf numFmtId="0" fontId="15" fillId="2" borderId="3" xfId="0" applyFont="1" applyFill="1" applyBorder="1" applyAlignment="1" applyProtection="1">
      <alignment horizontal="right" vertical="center" wrapText="1"/>
    </xf>
    <xf numFmtId="0" fontId="15" fillId="2" borderId="19" xfId="0" applyFont="1" applyFill="1" applyBorder="1" applyAlignment="1" applyProtection="1">
      <alignment horizontal="right" vertical="center" wrapText="1"/>
    </xf>
    <xf numFmtId="0" fontId="15" fillId="2" borderId="30" xfId="0" applyFont="1" applyFill="1" applyBorder="1" applyAlignment="1" applyProtection="1">
      <alignment horizontal="right" vertical="center" wrapText="1"/>
    </xf>
    <xf numFmtId="0" fontId="15" fillId="2" borderId="8" xfId="0" applyFont="1" applyFill="1" applyBorder="1" applyAlignment="1" applyProtection="1">
      <alignment horizontal="right" vertical="center" wrapText="1"/>
    </xf>
    <xf numFmtId="0" fontId="8" fillId="0" borderId="19"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8" fillId="0" borderId="3" xfId="0" applyFont="1" applyFill="1" applyBorder="1" applyAlignment="1" applyProtection="1">
      <alignment horizontal="right" vertical="center" wrapText="1"/>
    </xf>
    <xf numFmtId="0" fontId="8" fillId="0" borderId="30" xfId="0" applyFont="1" applyFill="1" applyBorder="1" applyAlignment="1" applyProtection="1">
      <alignment horizontal="right" vertical="center" wrapText="1"/>
    </xf>
    <xf numFmtId="0" fontId="5" fillId="5" borderId="19" xfId="0" applyFont="1" applyFill="1" applyBorder="1" applyAlignment="1" applyProtection="1">
      <alignment horizontal="right" vertical="center" wrapText="1"/>
    </xf>
    <xf numFmtId="0" fontId="8" fillId="5" borderId="3" xfId="0" applyFont="1" applyFill="1" applyBorder="1" applyAlignment="1" applyProtection="1">
      <alignment horizontal="right" vertical="center" wrapText="1"/>
    </xf>
    <xf numFmtId="0" fontId="8" fillId="2" borderId="19" xfId="0" applyFont="1" applyFill="1" applyBorder="1" applyAlignment="1" applyProtection="1">
      <alignment horizontal="right" vertical="center" wrapText="1"/>
    </xf>
    <xf numFmtId="0" fontId="8" fillId="2" borderId="3" xfId="0" applyFont="1" applyFill="1" applyBorder="1" applyAlignment="1" applyProtection="1">
      <alignment horizontal="right" vertical="center" wrapText="1"/>
    </xf>
    <xf numFmtId="0" fontId="8" fillId="2" borderId="8"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17" fillId="5" borderId="19" xfId="0" applyFont="1" applyFill="1" applyBorder="1" applyAlignment="1" applyProtection="1">
      <alignment horizontal="right" vertical="center" wrapText="1"/>
    </xf>
    <xf numFmtId="0" fontId="5" fillId="5" borderId="24" xfId="0" applyFont="1" applyFill="1" applyBorder="1" applyAlignment="1" applyProtection="1">
      <alignment horizontal="right" vertical="center" wrapText="1"/>
    </xf>
    <xf numFmtId="0" fontId="8" fillId="5" borderId="24" xfId="0" applyFont="1" applyFill="1" applyBorder="1" applyAlignment="1" applyProtection="1">
      <alignment horizontal="right" vertical="center" wrapText="1"/>
    </xf>
    <xf numFmtId="0" fontId="8" fillId="2" borderId="26" xfId="0" applyFont="1" applyFill="1" applyBorder="1" applyAlignment="1" applyProtection="1">
      <alignment horizontal="right" vertical="center" wrapText="1"/>
    </xf>
    <xf numFmtId="0" fontId="8" fillId="2" borderId="24" xfId="0" applyFont="1" applyFill="1" applyBorder="1" applyAlignment="1" applyProtection="1">
      <alignment horizontal="right" vertical="center" wrapText="1"/>
    </xf>
    <xf numFmtId="0" fontId="8" fillId="2"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0" borderId="19" xfId="0" applyFont="1" applyFill="1" applyBorder="1" applyAlignment="1" applyProtection="1">
      <alignment horizontal="right" vertical="center" wrapText="1"/>
    </xf>
    <xf numFmtId="0" fontId="2" fillId="0" borderId="18" xfId="0" applyFont="1" applyFill="1" applyBorder="1" applyAlignment="1" applyProtection="1">
      <alignment horizontal="right" vertical="center" wrapText="1"/>
    </xf>
    <xf numFmtId="0" fontId="2" fillId="0" borderId="27" xfId="0" applyFont="1" applyFill="1" applyBorder="1" applyAlignment="1" applyProtection="1">
      <alignment horizontal="right" vertical="center" wrapText="1"/>
    </xf>
    <xf numFmtId="0" fontId="28" fillId="0" borderId="3" xfId="0" applyFont="1" applyFill="1" applyBorder="1" applyAlignment="1" applyProtection="1">
      <alignment horizontal="right" vertical="center" wrapText="1"/>
    </xf>
    <xf numFmtId="0" fontId="28" fillId="0" borderId="19"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2" fillId="0" borderId="4" xfId="0" applyFont="1" applyFill="1" applyBorder="1" applyAlignment="1" applyProtection="1">
      <alignment horizontal="center" wrapText="1"/>
    </xf>
    <xf numFmtId="0" fontId="22" fillId="0" borderId="7" xfId="3" applyFont="1" applyBorder="1" applyAlignment="1" applyProtection="1">
      <alignment horizontal="center" vertical="center" wrapText="1"/>
    </xf>
    <xf numFmtId="0" fontId="8" fillId="0" borderId="7" xfId="0" applyFont="1" applyBorder="1" applyAlignment="1" applyProtection="1">
      <alignment horizontal="left" vertical="center" wrapText="1"/>
    </xf>
    <xf numFmtId="0" fontId="5" fillId="0" borderId="30" xfId="0" applyFont="1" applyFill="1" applyBorder="1" applyAlignment="1" applyProtection="1">
      <alignment horizontal="left" wrapText="1"/>
    </xf>
    <xf numFmtId="0" fontId="5" fillId="0" borderId="33" xfId="0" applyFont="1" applyFill="1" applyBorder="1" applyAlignment="1" applyProtection="1">
      <alignment horizontal="right" wrapText="1"/>
    </xf>
    <xf numFmtId="0" fontId="5" fillId="0" borderId="31" xfId="0" applyFont="1" applyFill="1" applyBorder="1" applyAlignment="1" applyProtection="1">
      <alignment horizontal="left" wrapText="1"/>
    </xf>
    <xf numFmtId="0" fontId="5" fillId="0" borderId="27" xfId="0" applyFont="1" applyFill="1" applyBorder="1" applyAlignment="1" applyProtection="1">
      <alignment horizontal="right" vertical="center" wrapText="1"/>
    </xf>
    <xf numFmtId="0" fontId="5" fillId="0" borderId="28" xfId="0" applyFont="1" applyFill="1" applyBorder="1" applyAlignment="1" applyProtection="1">
      <alignment horizontal="right" vertical="center" wrapText="1"/>
      <protection locked="0"/>
    </xf>
    <xf numFmtId="0" fontId="2" fillId="0" borderId="2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8" borderId="14"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0" xfId="0" applyFont="1" applyAlignment="1" applyProtection="1">
      <alignment horizontal="center"/>
    </xf>
    <xf numFmtId="0" fontId="17" fillId="0" borderId="0" xfId="0" applyFont="1" applyAlignment="1" applyProtection="1">
      <alignment vertical="center" wrapText="1"/>
    </xf>
    <xf numFmtId="0" fontId="5" fillId="2" borderId="3" xfId="0" applyFont="1" applyFill="1" applyBorder="1" applyAlignment="1" applyProtection="1">
      <alignment horizontal="right" vertical="center" wrapText="1"/>
    </xf>
    <xf numFmtId="0" fontId="17" fillId="0" borderId="7" xfId="0" applyFont="1" applyBorder="1" applyAlignment="1" applyProtection="1">
      <alignment horizontal="left" vertical="center" wrapText="1"/>
    </xf>
    <xf numFmtId="0" fontId="5" fillId="5" borderId="27" xfId="0" applyFont="1" applyFill="1" applyBorder="1" applyAlignment="1" applyProtection="1">
      <alignment horizontal="right" vertical="center" wrapText="1"/>
    </xf>
    <xf numFmtId="0" fontId="8" fillId="0" borderId="0" xfId="0" applyFont="1" applyFill="1" applyAlignment="1" applyProtection="1">
      <alignment horizontal="left" vertical="center"/>
    </xf>
    <xf numFmtId="0" fontId="8" fillId="0" borderId="7" xfId="0" applyFont="1" applyBorder="1" applyAlignment="1" applyProtection="1">
      <alignment vertical="center" wrapText="1"/>
    </xf>
    <xf numFmtId="0" fontId="5" fillId="0" borderId="24" xfId="0" applyFont="1" applyFill="1" applyBorder="1" applyAlignment="1" applyProtection="1">
      <alignment horizontal="right" wrapText="1"/>
    </xf>
    <xf numFmtId="0" fontId="5" fillId="5" borderId="32" xfId="0" applyFont="1" applyFill="1" applyBorder="1" applyAlignment="1" applyProtection="1">
      <alignment horizontal="right" vertical="center" wrapText="1"/>
    </xf>
    <xf numFmtId="0" fontId="5" fillId="2" borderId="24" xfId="0" applyFont="1" applyFill="1" applyBorder="1" applyAlignment="1" applyProtection="1">
      <alignment horizontal="right" vertical="center" wrapText="1"/>
    </xf>
    <xf numFmtId="0" fontId="12" fillId="0" borderId="0" xfId="0" applyFont="1" applyAlignment="1" applyProtection="1">
      <alignment horizontal="center" vertical="center"/>
    </xf>
    <xf numFmtId="0" fontId="0" fillId="0" borderId="0" xfId="0" applyAlignment="1" applyProtection="1">
      <alignment horizontal="right" vertical="center" wrapText="1"/>
    </xf>
    <xf numFmtId="0" fontId="0" fillId="0" borderId="0" xfId="0" applyAlignment="1" applyProtection="1">
      <alignment horizontal="left" vertical="center" wrapText="1"/>
    </xf>
    <xf numFmtId="0" fontId="8" fillId="0" borderId="0" xfId="0" applyFont="1" applyAlignment="1" applyProtection="1">
      <alignment horizontal="right" vertical="center" wrapText="1"/>
    </xf>
    <xf numFmtId="0" fontId="8" fillId="0" borderId="0" xfId="0" applyFont="1" applyAlignment="1" applyProtection="1">
      <alignment horizontal="right" vertical="center"/>
    </xf>
    <xf numFmtId="0" fontId="8" fillId="0" borderId="0" xfId="0" applyFont="1" applyAlignment="1" applyProtection="1">
      <alignment vertical="center"/>
    </xf>
    <xf numFmtId="0" fontId="2" fillId="0" borderId="10"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right" vertical="center" wrapText="1"/>
      <protection locked="0"/>
    </xf>
    <xf numFmtId="0" fontId="15" fillId="2" borderId="28" xfId="0" applyFont="1" applyFill="1" applyBorder="1" applyAlignment="1" applyProtection="1">
      <alignment horizontal="right" vertical="center" wrapText="1"/>
      <protection locked="0"/>
    </xf>
    <xf numFmtId="0" fontId="15" fillId="2" borderId="3" xfId="0" applyFont="1" applyFill="1" applyBorder="1" applyAlignment="1" applyProtection="1">
      <alignment horizontal="right" vertical="center" wrapText="1"/>
      <protection locked="0"/>
    </xf>
    <xf numFmtId="0" fontId="15" fillId="0" borderId="28"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0" fontId="5" fillId="2" borderId="28" xfId="0" applyFont="1" applyFill="1" applyBorder="1" applyAlignment="1" applyProtection="1">
      <alignment horizontal="right" vertical="center" wrapText="1"/>
      <protection locked="0"/>
    </xf>
    <xf numFmtId="0" fontId="8" fillId="2" borderId="19" xfId="0" applyFont="1" applyFill="1" applyBorder="1" applyAlignment="1" applyProtection="1">
      <alignment horizontal="right" vertical="center" wrapText="1"/>
      <protection locked="0"/>
    </xf>
    <xf numFmtId="0" fontId="5" fillId="2" borderId="33" xfId="0" applyFont="1" applyFill="1" applyBorder="1" applyAlignment="1" applyProtection="1">
      <alignment horizontal="right" vertical="center" wrapText="1"/>
      <protection locked="0"/>
    </xf>
    <xf numFmtId="0" fontId="8" fillId="2" borderId="26" xfId="0" applyFont="1" applyFill="1" applyBorder="1" applyAlignment="1" applyProtection="1">
      <alignment horizontal="right" vertical="center" wrapText="1"/>
      <protection locked="0"/>
    </xf>
    <xf numFmtId="0" fontId="0" fillId="0" borderId="0" xfId="0" applyAlignment="1" applyProtection="1">
      <protection locked="0"/>
    </xf>
    <xf numFmtId="0" fontId="8" fillId="0" borderId="0" xfId="0" applyFont="1" applyAlignment="1" applyProtection="1">
      <alignment horizontal="right" vertical="center" wrapText="1"/>
      <protection locked="0"/>
    </xf>
    <xf numFmtId="0" fontId="8" fillId="0" borderId="28" xfId="0" applyFont="1" applyFill="1" applyBorder="1" applyAlignment="1" applyProtection="1">
      <alignment horizontal="right" vertical="center" wrapText="1"/>
    </xf>
    <xf numFmtId="0" fontId="8" fillId="5" borderId="33" xfId="0" applyFont="1" applyFill="1" applyBorder="1" applyAlignment="1" applyProtection="1">
      <alignment horizontal="right" vertical="center" wrapText="1"/>
    </xf>
    <xf numFmtId="0" fontId="0" fillId="0" borderId="0" xfId="0" applyAlignment="1">
      <alignment horizontal="left"/>
    </xf>
    <xf numFmtId="0" fontId="5" fillId="0" borderId="7" xfId="0" applyFont="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15" fillId="0" borderId="7" xfId="0" applyFont="1" applyBorder="1" applyAlignment="1" applyProtection="1">
      <alignment horizontal="left" vertical="center" wrapText="1"/>
    </xf>
    <xf numFmtId="0" fontId="2" fillId="0" borderId="10"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0" fontId="2" fillId="0" borderId="29"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0" fontId="2" fillId="0" borderId="29" xfId="0" applyFont="1" applyFill="1" applyBorder="1" applyAlignment="1" applyProtection="1">
      <alignment horizontal="right" vertical="center" wrapText="1"/>
    </xf>
    <xf numFmtId="0" fontId="2" fillId="0" borderId="28"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30" xfId="0" applyFont="1" applyFill="1" applyBorder="1" applyAlignment="1" applyProtection="1">
      <alignment horizontal="center" wrapText="1"/>
    </xf>
    <xf numFmtId="0" fontId="15" fillId="5" borderId="0" xfId="0" applyFont="1" applyFill="1" applyBorder="1" applyAlignment="1" applyProtection="1">
      <alignment horizontal="right" vertical="center" wrapText="1"/>
    </xf>
    <xf numFmtId="0" fontId="15" fillId="0" borderId="28" xfId="0" applyFont="1" applyFill="1" applyBorder="1" applyAlignment="1" applyProtection="1">
      <alignment horizontal="right" vertical="center" wrapText="1"/>
    </xf>
    <xf numFmtId="0" fontId="15" fillId="0" borderId="3" xfId="0" applyFont="1" applyFill="1" applyBorder="1" applyAlignment="1" applyProtection="1">
      <alignment horizontal="right" vertical="center" wrapText="1"/>
    </xf>
    <xf numFmtId="0" fontId="15" fillId="0" borderId="30" xfId="0" applyFont="1" applyFill="1" applyBorder="1" applyAlignment="1" applyProtection="1">
      <alignment horizontal="right" vertical="center" wrapText="1"/>
    </xf>
    <xf numFmtId="0" fontId="5" fillId="0" borderId="28" xfId="0" applyFont="1" applyFill="1" applyBorder="1" applyAlignment="1" applyProtection="1">
      <alignment horizontal="right" vertical="center" wrapText="1"/>
    </xf>
    <xf numFmtId="0" fontId="5" fillId="0" borderId="19" xfId="0" applyFont="1" applyFill="1" applyBorder="1" applyAlignment="1" applyProtection="1">
      <alignment horizontal="right" vertical="center" wrapText="1"/>
    </xf>
    <xf numFmtId="0" fontId="0" fillId="0" borderId="28" xfId="0" applyFill="1" applyBorder="1" applyAlignment="1" applyProtection="1">
      <alignment horizontal="right" wrapText="1"/>
    </xf>
    <xf numFmtId="0" fontId="0" fillId="0" borderId="3" xfId="0" applyFill="1" applyBorder="1" applyAlignment="1" applyProtection="1">
      <alignment horizontal="right" wrapText="1"/>
    </xf>
    <xf numFmtId="0" fontId="5" fillId="0" borderId="33" xfId="0" applyFont="1" applyFill="1" applyBorder="1" applyAlignment="1" applyProtection="1">
      <alignment horizontal="right" vertical="center" wrapText="1"/>
    </xf>
    <xf numFmtId="0" fontId="5" fillId="0" borderId="24" xfId="0" applyFont="1" applyFill="1" applyBorder="1" applyAlignment="1" applyProtection="1">
      <alignment horizontal="right" vertical="center" wrapText="1"/>
    </xf>
    <xf numFmtId="0" fontId="8" fillId="0" borderId="24" xfId="0" applyFont="1" applyFill="1" applyBorder="1" applyAlignment="1" applyProtection="1">
      <alignment horizontal="right" vertical="center" wrapText="1"/>
    </xf>
    <xf numFmtId="0" fontId="8" fillId="0" borderId="31" xfId="0" applyFont="1" applyFill="1" applyBorder="1" applyAlignment="1" applyProtection="1">
      <alignment horizontal="right" vertical="center" wrapText="1"/>
    </xf>
    <xf numFmtId="0" fontId="0" fillId="4" borderId="0" xfId="0" applyFill="1" applyAlignment="1">
      <alignment horizontal="center" vertical="center"/>
    </xf>
    <xf numFmtId="0" fontId="11" fillId="7" borderId="11" xfId="0" applyFont="1" applyFill="1" applyBorder="1" applyAlignment="1" applyProtection="1">
      <alignment horizontal="center" wrapText="1"/>
    </xf>
    <xf numFmtId="0" fontId="11" fillId="7" borderId="12" xfId="0" applyFont="1" applyFill="1" applyBorder="1" applyAlignment="1" applyProtection="1">
      <alignment horizontal="center" wrapText="1"/>
    </xf>
    <xf numFmtId="0" fontId="11" fillId="7" borderId="13" xfId="0" applyFont="1" applyFill="1" applyBorder="1" applyAlignment="1" applyProtection="1">
      <alignment horizontal="center" wrapText="1"/>
    </xf>
    <xf numFmtId="0" fontId="11" fillId="4" borderId="12"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2" borderId="11" xfId="0" applyFont="1" applyFill="1" applyBorder="1" applyAlignment="1" applyProtection="1">
      <alignment horizontal="center" wrapText="1"/>
    </xf>
    <xf numFmtId="0" fontId="11" fillId="2" borderId="12" xfId="0" applyFont="1" applyFill="1" applyBorder="1" applyAlignment="1" applyProtection="1">
      <alignment horizontal="center" wrapText="1"/>
    </xf>
    <xf numFmtId="0" fontId="11" fillId="2" borderId="13" xfId="0" applyFont="1" applyFill="1" applyBorder="1" applyAlignment="1" applyProtection="1">
      <alignment horizontal="center" wrapText="1"/>
    </xf>
    <xf numFmtId="0" fontId="11" fillId="6" borderId="11" xfId="0" applyFont="1" applyFill="1" applyBorder="1" applyAlignment="1" applyProtection="1">
      <alignment horizontal="center"/>
    </xf>
    <xf numFmtId="0" fontId="11" fillId="6" borderId="12" xfId="0" applyFont="1" applyFill="1" applyBorder="1" applyAlignment="1" applyProtection="1">
      <alignment horizontal="center"/>
    </xf>
    <xf numFmtId="0" fontId="11" fillId="6" borderId="13" xfId="0" applyFont="1" applyFill="1" applyBorder="1" applyAlignment="1" applyProtection="1">
      <alignment horizontal="center"/>
    </xf>
    <xf numFmtId="0" fontId="8" fillId="0" borderId="0" xfId="0" applyFont="1" applyFill="1" applyAlignment="1" applyProtection="1">
      <alignment horizontal="left" vertical="center" wrapText="1"/>
    </xf>
    <xf numFmtId="0" fontId="8" fillId="0" borderId="8" xfId="0" applyFont="1" applyFill="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0" xfId="0" applyFont="1" applyFill="1" applyBorder="1" applyAlignment="1" applyProtection="1">
      <alignment horizontal="justify" vertical="center" wrapText="1"/>
    </xf>
    <xf numFmtId="0" fontId="8" fillId="0" borderId="8" xfId="0" applyFont="1" applyFill="1" applyBorder="1" applyAlignment="1" applyProtection="1">
      <alignment horizontal="justify" vertical="center" wrapText="1"/>
    </xf>
    <xf numFmtId="0" fontId="17" fillId="0" borderId="0"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1" fillId="7" borderId="11" xfId="0" applyFont="1" applyFill="1" applyBorder="1" applyAlignment="1" applyProtection="1">
      <alignment horizontal="center"/>
    </xf>
    <xf numFmtId="0" fontId="11" fillId="7" borderId="12" xfId="0" applyFont="1" applyFill="1" applyBorder="1" applyAlignment="1" applyProtection="1">
      <alignment horizontal="center"/>
    </xf>
    <xf numFmtId="0" fontId="11" fillId="7" borderId="13" xfId="0" applyFont="1" applyFill="1" applyBorder="1" applyAlignment="1" applyProtection="1">
      <alignment horizontal="center"/>
    </xf>
    <xf numFmtId="0" fontId="5" fillId="0" borderId="7" xfId="0" applyFont="1" applyFill="1" applyBorder="1" applyAlignment="1" applyProtection="1">
      <alignment vertical="center" wrapText="1"/>
    </xf>
    <xf numFmtId="0" fontId="18" fillId="0" borderId="4"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7"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31" fillId="0" borderId="7"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8" xfId="0" applyFont="1" applyFill="1" applyBorder="1" applyAlignment="1" applyProtection="1">
      <alignment horizontal="left" vertical="center" wrapText="1"/>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15" fillId="0" borderId="7" xfId="0" applyFont="1" applyBorder="1" applyAlignment="1" applyProtection="1">
      <alignment horizontal="left" vertical="center" wrapText="1"/>
    </xf>
  </cellXfs>
  <cellStyles count="5">
    <cellStyle name="Hyperlink" xfId="3" builtinId="8"/>
    <cellStyle name="Normal" xfId="0" builtinId="0"/>
    <cellStyle name="Normal 2" xfId="2" xr:uid="{00000000-0005-0000-0000-000002000000}"/>
    <cellStyle name="Normal 2 2" xfId="4" xr:uid="{00000000-0005-0000-0000-000003000000}"/>
    <cellStyle name="Normal 3" xfId="1" xr:uid="{00000000-0005-0000-0000-000004000000}"/>
  </cellStyles>
  <dxfs count="1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DCE6F1"/>
      <color rgb="FF95B3D7"/>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1822450</xdr:colOff>
          <xdr:row>3</xdr:row>
          <xdr:rowOff>1047750</xdr:rowOff>
        </xdr:from>
        <xdr:to>
          <xdr:col>8</xdr:col>
          <xdr:colOff>2876550</xdr:colOff>
          <xdr:row>3</xdr:row>
          <xdr:rowOff>1841500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MRIndicators@oecd.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2:E47"/>
  <sheetViews>
    <sheetView zoomScale="85" zoomScaleNormal="85" workbookViewId="0">
      <selection activeCell="B3" sqref="B3"/>
    </sheetView>
  </sheetViews>
  <sheetFormatPr defaultRowHeight="12.5" x14ac:dyDescent="0.25"/>
  <cols>
    <col min="2" max="2" width="14.54296875" customWidth="1"/>
    <col min="5" max="5" width="19" style="1" bestFit="1" customWidth="1"/>
  </cols>
  <sheetData>
    <row r="2" spans="2:5" ht="25" x14ac:dyDescent="0.25">
      <c r="B2" s="3" t="s">
        <v>4</v>
      </c>
      <c r="E2" s="1" t="s">
        <v>79</v>
      </c>
    </row>
    <row r="3" spans="2:5" x14ac:dyDescent="0.25">
      <c r="B3" s="2" t="s">
        <v>3</v>
      </c>
      <c r="E3" s="89" t="s">
        <v>3</v>
      </c>
    </row>
    <row r="4" spans="2:5" x14ac:dyDescent="0.25">
      <c r="E4" s="89" t="s">
        <v>49</v>
      </c>
    </row>
    <row r="5" spans="2:5" x14ac:dyDescent="0.25">
      <c r="E5" s="89" t="s">
        <v>50</v>
      </c>
    </row>
    <row r="6" spans="2:5" x14ac:dyDescent="0.25">
      <c r="E6" s="89" t="s">
        <v>51</v>
      </c>
    </row>
    <row r="7" spans="2:5" x14ac:dyDescent="0.25">
      <c r="E7" s="89" t="s">
        <v>52</v>
      </c>
    </row>
    <row r="8" spans="2:5" x14ac:dyDescent="0.25">
      <c r="E8" s="89" t="s">
        <v>503</v>
      </c>
    </row>
    <row r="9" spans="2:5" x14ac:dyDescent="0.25">
      <c r="E9" s="89" t="s">
        <v>504</v>
      </c>
    </row>
    <row r="10" spans="2:5" x14ac:dyDescent="0.25">
      <c r="E10" s="89" t="s">
        <v>505</v>
      </c>
    </row>
    <row r="11" spans="2:5" x14ac:dyDescent="0.25">
      <c r="E11" s="89" t="s">
        <v>53</v>
      </c>
    </row>
    <row r="12" spans="2:5" x14ac:dyDescent="0.25">
      <c r="E12" s="89" t="s">
        <v>54</v>
      </c>
    </row>
    <row r="13" spans="2:5" x14ac:dyDescent="0.25">
      <c r="E13" s="89" t="s">
        <v>55</v>
      </c>
    </row>
    <row r="14" spans="2:5" x14ac:dyDescent="0.25">
      <c r="E14" s="89" t="s">
        <v>56</v>
      </c>
    </row>
    <row r="15" spans="2:5" x14ac:dyDescent="0.25">
      <c r="E15" s="89" t="s">
        <v>57</v>
      </c>
    </row>
    <row r="16" spans="2:5" x14ac:dyDescent="0.25">
      <c r="E16" s="89" t="s">
        <v>506</v>
      </c>
    </row>
    <row r="17" spans="5:5" x14ac:dyDescent="0.25">
      <c r="E17" s="89" t="s">
        <v>58</v>
      </c>
    </row>
    <row r="18" spans="5:5" x14ac:dyDescent="0.25">
      <c r="E18" s="89" t="s">
        <v>59</v>
      </c>
    </row>
    <row r="19" spans="5:5" x14ac:dyDescent="0.25">
      <c r="E19" s="89" t="s">
        <v>60</v>
      </c>
    </row>
    <row r="20" spans="5:5" x14ac:dyDescent="0.25">
      <c r="E20" s="89" t="s">
        <v>61</v>
      </c>
    </row>
    <row r="21" spans="5:5" x14ac:dyDescent="0.25">
      <c r="E21" s="89" t="s">
        <v>62</v>
      </c>
    </row>
    <row r="22" spans="5:5" x14ac:dyDescent="0.25">
      <c r="E22" s="89" t="s">
        <v>63</v>
      </c>
    </row>
    <row r="23" spans="5:5" x14ac:dyDescent="0.25">
      <c r="E23" s="89" t="s">
        <v>64</v>
      </c>
    </row>
    <row r="24" spans="5:5" x14ac:dyDescent="0.25">
      <c r="E24" s="89" t="s">
        <v>65</v>
      </c>
    </row>
    <row r="25" spans="5:5" x14ac:dyDescent="0.25">
      <c r="E25" s="89" t="s">
        <v>66</v>
      </c>
    </row>
    <row r="26" spans="5:5" x14ac:dyDescent="0.25">
      <c r="E26" s="89" t="s">
        <v>507</v>
      </c>
    </row>
    <row r="27" spans="5:5" x14ac:dyDescent="0.25">
      <c r="E27" s="89" t="s">
        <v>508</v>
      </c>
    </row>
    <row r="28" spans="5:5" x14ac:dyDescent="0.25">
      <c r="E28" s="89" t="s">
        <v>67</v>
      </c>
    </row>
    <row r="29" spans="5:5" x14ac:dyDescent="0.25">
      <c r="E29" s="89" t="s">
        <v>68</v>
      </c>
    </row>
    <row r="30" spans="5:5" x14ac:dyDescent="0.25">
      <c r="E30" s="89" t="s">
        <v>69</v>
      </c>
    </row>
    <row r="31" spans="5:5" x14ac:dyDescent="0.25">
      <c r="E31" s="89" t="s">
        <v>70</v>
      </c>
    </row>
    <row r="32" spans="5:5" x14ac:dyDescent="0.25">
      <c r="E32" s="89" t="s">
        <v>71</v>
      </c>
    </row>
    <row r="33" spans="5:5" x14ac:dyDescent="0.25">
      <c r="E33" s="89" t="s">
        <v>72</v>
      </c>
    </row>
    <row r="34" spans="5:5" x14ac:dyDescent="0.25">
      <c r="E34" s="89" t="s">
        <v>73</v>
      </c>
    </row>
    <row r="35" spans="5:5" x14ac:dyDescent="0.25">
      <c r="E35" s="89" t="s">
        <v>81</v>
      </c>
    </row>
    <row r="36" spans="5:5" x14ac:dyDescent="0.25">
      <c r="E36" s="89" t="s">
        <v>74</v>
      </c>
    </row>
    <row r="37" spans="5:5" x14ac:dyDescent="0.25">
      <c r="E37" s="89" t="s">
        <v>75</v>
      </c>
    </row>
    <row r="38" spans="5:5" x14ac:dyDescent="0.25">
      <c r="E38" s="89" t="s">
        <v>76</v>
      </c>
    </row>
    <row r="39" spans="5:5" x14ac:dyDescent="0.25">
      <c r="E39" s="89" t="s">
        <v>361</v>
      </c>
    </row>
    <row r="40" spans="5:5" x14ac:dyDescent="0.25">
      <c r="E40" s="89" t="s">
        <v>77</v>
      </c>
    </row>
    <row r="41" spans="5:5" x14ac:dyDescent="0.25">
      <c r="E41" s="89" t="s">
        <v>509</v>
      </c>
    </row>
    <row r="42" spans="5:5" x14ac:dyDescent="0.25">
      <c r="E42" s="89" t="s">
        <v>510</v>
      </c>
    </row>
    <row r="43" spans="5:5" x14ac:dyDescent="0.25">
      <c r="E43" s="89" t="s">
        <v>78</v>
      </c>
    </row>
    <row r="44" spans="5:5" x14ac:dyDescent="0.25">
      <c r="E44" s="89" t="s">
        <v>511</v>
      </c>
    </row>
    <row r="45" spans="5:5" x14ac:dyDescent="0.25">
      <c r="E45" s="89" t="s">
        <v>512</v>
      </c>
    </row>
    <row r="46" spans="5:5" x14ac:dyDescent="0.25">
      <c r="E46" s="89" t="s">
        <v>513</v>
      </c>
    </row>
    <row r="47" spans="5:5" x14ac:dyDescent="0.25">
      <c r="E47" s="89" t="s">
        <v>514</v>
      </c>
    </row>
  </sheetData>
  <sheetProtection algorithmName="SHA-512" hashValue="n8qfv2h8rarkA4ZdbngC/bOu7S04O+ic2k/73GsX+b3j++xsjCbeTa04T3GMWyfPmL7ssB1infuEy3ZND5z6Rg==" saltValue="SuO39rYy38Vf7iRWwhY98A==" spinCount="100000" sheet="1" objects="1" scenarios="1"/>
  <dataValidations count="1">
    <dataValidation type="list" allowBlank="1" showInputMessage="1" showErrorMessage="1" sqref="B3" xr:uid="{00000000-0002-0000-0000-000000000000}">
      <formula1>$E$3:$E$47</formula1>
    </dataValidation>
  </dataValidations>
  <pageMargins left="0.7" right="0.7" top="0.75" bottom="0.75" header="0.3" footer="0.3"/>
  <pageSetup paperSize="9" orientation="portrait"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4"/>
  <sheetViews>
    <sheetView zoomScale="85" zoomScaleNormal="85" workbookViewId="0">
      <selection activeCell="C7" sqref="C7"/>
    </sheetView>
  </sheetViews>
  <sheetFormatPr defaultColWidth="9.1796875" defaultRowHeight="12.5" x14ac:dyDescent="0.25"/>
  <cols>
    <col min="1" max="1" width="17.26953125" style="5" customWidth="1"/>
    <col min="2" max="2" width="74" style="5" customWidth="1"/>
    <col min="3" max="3" width="29" style="5" customWidth="1"/>
    <col min="4" max="16384" width="9.1796875" style="5"/>
  </cols>
  <sheetData>
    <row r="1" spans="1:3" ht="14" x14ac:dyDescent="0.3">
      <c r="B1" s="8" t="s">
        <v>94</v>
      </c>
    </row>
    <row r="2" spans="1:3" ht="13" thickBot="1" x14ac:dyDescent="0.3"/>
    <row r="3" spans="1:3" ht="58.5" thickBot="1" x14ac:dyDescent="0.3">
      <c r="A3" s="9" t="s">
        <v>95</v>
      </c>
      <c r="B3" s="9" t="s">
        <v>96</v>
      </c>
      <c r="C3" s="9" t="s">
        <v>97</v>
      </c>
    </row>
    <row r="4" spans="1:3" ht="93.75" customHeight="1" thickBot="1" x14ac:dyDescent="0.3">
      <c r="A4" s="10" t="s">
        <v>224</v>
      </c>
      <c r="B4" s="11" t="s">
        <v>98</v>
      </c>
      <c r="C4" s="11" t="s">
        <v>99</v>
      </c>
    </row>
  </sheetData>
  <sheetProtection algorithmName="SHA-512" hashValue="UTT356i7qAf8x7oTHWTwuGa81V5Dd2uiq9SSWK87eqKqfj4gaRozE9vaYxzj/qhO+puuNzQqb8yj8yM1FDbbLg==" saltValue="eD246jDR0hq+upY2eH/nhw==" spinCount="100000" sheet="1" objects="1" scenarios="1"/>
  <pageMargins left="0.7" right="0.7" top="0.75" bottom="0.75" header="0.3" footer="0.3"/>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126C9-DC5F-4603-870A-5A9718FADC21}">
  <sheetPr codeName="Sheet2"/>
  <dimension ref="A1:E63"/>
  <sheetViews>
    <sheetView topLeftCell="A12" zoomScale="85" zoomScaleNormal="85" workbookViewId="0">
      <selection activeCell="B3" sqref="B3"/>
    </sheetView>
  </sheetViews>
  <sheetFormatPr defaultColWidth="9.1796875" defaultRowHeight="12.5" x14ac:dyDescent="0.25"/>
  <cols>
    <col min="1" max="1" width="19.453125" style="81" customWidth="1"/>
    <col min="2" max="2" width="32.7265625" style="81" customWidth="1"/>
    <col min="3" max="16384" width="9.1796875" style="81"/>
  </cols>
  <sheetData>
    <row r="1" spans="1:5" ht="19.5" x14ac:dyDescent="0.25">
      <c r="A1" s="80" t="s">
        <v>450</v>
      </c>
    </row>
    <row r="2" spans="1:5" ht="19.5" x14ac:dyDescent="0.25">
      <c r="A2" s="80"/>
    </row>
    <row r="3" spans="1:5" ht="14.5" x14ac:dyDescent="0.25">
      <c r="A3" s="82" t="s">
        <v>451</v>
      </c>
    </row>
    <row r="4" spans="1:5" ht="14.5" x14ac:dyDescent="0.25">
      <c r="A4" s="83" t="s">
        <v>452</v>
      </c>
    </row>
    <row r="5" spans="1:5" ht="14.5" x14ac:dyDescent="0.25">
      <c r="A5" s="83" t="s">
        <v>453</v>
      </c>
    </row>
    <row r="6" spans="1:5" ht="14.5" x14ac:dyDescent="0.25">
      <c r="A6" s="83" t="s">
        <v>454</v>
      </c>
    </row>
    <row r="7" spans="1:5" ht="14.5" x14ac:dyDescent="0.25">
      <c r="A7" s="83" t="s">
        <v>455</v>
      </c>
    </row>
    <row r="8" spans="1:5" ht="14.5" x14ac:dyDescent="0.25">
      <c r="A8" s="84"/>
    </row>
    <row r="9" spans="1:5" x14ac:dyDescent="0.25">
      <c r="A9" s="85" t="s">
        <v>456</v>
      </c>
    </row>
    <row r="10" spans="1:5" x14ac:dyDescent="0.25">
      <c r="A10" s="85"/>
    </row>
    <row r="11" spans="1:5" ht="25.5" customHeight="1" x14ac:dyDescent="0.25">
      <c r="A11" s="86" t="s">
        <v>457</v>
      </c>
    </row>
    <row r="12" spans="1:5" ht="43.5" customHeight="1" x14ac:dyDescent="0.25">
      <c r="A12" s="82" t="s">
        <v>458</v>
      </c>
      <c r="D12" s="210" t="s">
        <v>459</v>
      </c>
      <c r="E12" s="210"/>
    </row>
    <row r="13" spans="1:5" ht="14.5" x14ac:dyDescent="0.25">
      <c r="A13" s="82" t="s">
        <v>460</v>
      </c>
    </row>
    <row r="14" spans="1:5" ht="14.5" x14ac:dyDescent="0.25">
      <c r="A14" s="82"/>
    </row>
    <row r="15" spans="1:5" ht="37.5" customHeight="1" x14ac:dyDescent="0.25">
      <c r="A15" s="86" t="s">
        <v>461</v>
      </c>
    </row>
    <row r="16" spans="1:5" ht="30.75" customHeight="1" x14ac:dyDescent="0.25">
      <c r="A16" s="84" t="s">
        <v>462</v>
      </c>
    </row>
    <row r="17" spans="1:1" ht="42" customHeight="1" x14ac:dyDescent="0.25">
      <c r="A17" s="84" t="s">
        <v>463</v>
      </c>
    </row>
    <row r="18" spans="1:1" ht="36" customHeight="1" x14ac:dyDescent="0.25">
      <c r="A18" s="84" t="s">
        <v>464</v>
      </c>
    </row>
    <row r="19" spans="1:1" ht="27.75" customHeight="1" x14ac:dyDescent="0.25">
      <c r="A19" s="86" t="s">
        <v>465</v>
      </c>
    </row>
    <row r="20" spans="1:1" s="84" customFormat="1" ht="24" customHeight="1" x14ac:dyDescent="0.25">
      <c r="A20" s="84" t="s">
        <v>466</v>
      </c>
    </row>
    <row r="21" spans="1:1" s="84" customFormat="1" ht="20.25" customHeight="1" x14ac:dyDescent="0.25">
      <c r="A21" s="84" t="s">
        <v>467</v>
      </c>
    </row>
    <row r="22" spans="1:1" s="84" customFormat="1" ht="25.5" customHeight="1" x14ac:dyDescent="0.25">
      <c r="A22" s="84" t="s">
        <v>468</v>
      </c>
    </row>
    <row r="23" spans="1:1" s="84" customFormat="1" ht="27" customHeight="1" x14ac:dyDescent="0.25">
      <c r="A23" s="84" t="s">
        <v>469</v>
      </c>
    </row>
    <row r="24" spans="1:1" s="84" customFormat="1" ht="14.5" x14ac:dyDescent="0.25"/>
    <row r="25" spans="1:1" s="84" customFormat="1" ht="14.5" x14ac:dyDescent="0.25">
      <c r="A25" s="84" t="s">
        <v>470</v>
      </c>
    </row>
    <row r="26" spans="1:1" s="84" customFormat="1" ht="14.5" x14ac:dyDescent="0.25"/>
    <row r="27" spans="1:1" s="84" customFormat="1" ht="14.5" x14ac:dyDescent="0.25">
      <c r="A27" s="87" t="s">
        <v>471</v>
      </c>
    </row>
    <row r="28" spans="1:1" s="84" customFormat="1" ht="29.25" customHeight="1" x14ac:dyDescent="0.25">
      <c r="A28" s="84" t="s">
        <v>472</v>
      </c>
    </row>
    <row r="29" spans="1:1" s="84" customFormat="1" ht="29.25" customHeight="1" x14ac:dyDescent="0.25">
      <c r="A29" s="84" t="s">
        <v>473</v>
      </c>
    </row>
    <row r="30" spans="1:1" s="84" customFormat="1" ht="23.25" customHeight="1" x14ac:dyDescent="0.25">
      <c r="A30" s="84" t="s">
        <v>474</v>
      </c>
    </row>
    <row r="31" spans="1:1" s="84" customFormat="1" ht="29.25" customHeight="1" x14ac:dyDescent="0.25">
      <c r="A31" s="84" t="s">
        <v>475</v>
      </c>
    </row>
    <row r="32" spans="1:1" s="84" customFormat="1" ht="29.25" customHeight="1" x14ac:dyDescent="0.25">
      <c r="A32" s="84" t="s">
        <v>476</v>
      </c>
    </row>
    <row r="33" spans="1:2" s="84" customFormat="1" ht="29.25" customHeight="1" x14ac:dyDescent="0.25">
      <c r="B33" s="84" t="s">
        <v>477</v>
      </c>
    </row>
    <row r="34" spans="1:2" s="84" customFormat="1" ht="29.25" customHeight="1" x14ac:dyDescent="0.25">
      <c r="B34" s="84" t="s">
        <v>478</v>
      </c>
    </row>
    <row r="35" spans="1:2" s="84" customFormat="1" ht="29.25" customHeight="1" x14ac:dyDescent="0.25">
      <c r="A35" s="84" t="s">
        <v>479</v>
      </c>
    </row>
    <row r="36" spans="1:2" s="84" customFormat="1" ht="29.25" customHeight="1" x14ac:dyDescent="0.25">
      <c r="A36" s="84" t="s">
        <v>480</v>
      </c>
    </row>
    <row r="37" spans="1:2" s="84" customFormat="1" ht="29.25" customHeight="1" x14ac:dyDescent="0.25">
      <c r="A37" s="84" t="s">
        <v>481</v>
      </c>
    </row>
    <row r="38" spans="1:2" s="84" customFormat="1" ht="29.25" customHeight="1" x14ac:dyDescent="0.25">
      <c r="A38" s="84" t="s">
        <v>482</v>
      </c>
    </row>
    <row r="39" spans="1:2" ht="19.5" customHeight="1" x14ac:dyDescent="0.25">
      <c r="A39" s="88" t="s">
        <v>483</v>
      </c>
    </row>
    <row r="41" spans="1:2" ht="14.5" x14ac:dyDescent="0.25">
      <c r="A41" s="87" t="s">
        <v>484</v>
      </c>
    </row>
    <row r="42" spans="1:2" s="84" customFormat="1" ht="29.25" customHeight="1" x14ac:dyDescent="0.25">
      <c r="A42" s="84" t="s">
        <v>485</v>
      </c>
    </row>
    <row r="43" spans="1:2" s="84" customFormat="1" ht="29.25" customHeight="1" x14ac:dyDescent="0.25">
      <c r="A43" s="84" t="s">
        <v>486</v>
      </c>
    </row>
    <row r="44" spans="1:2" s="84" customFormat="1" ht="29.25" customHeight="1" x14ac:dyDescent="0.25">
      <c r="A44" s="84" t="s">
        <v>487</v>
      </c>
    </row>
    <row r="45" spans="1:2" s="84" customFormat="1" ht="29.25" customHeight="1" x14ac:dyDescent="0.25">
      <c r="B45" s="84" t="s">
        <v>488</v>
      </c>
    </row>
    <row r="46" spans="1:2" s="84" customFormat="1" ht="29.25" customHeight="1" x14ac:dyDescent="0.25">
      <c r="A46" s="84" t="s">
        <v>489</v>
      </c>
    </row>
    <row r="47" spans="1:2" s="84" customFormat="1" ht="29.25" customHeight="1" x14ac:dyDescent="0.25">
      <c r="A47" s="84" t="s">
        <v>490</v>
      </c>
    </row>
    <row r="48" spans="1:2" s="84" customFormat="1" ht="29.25" customHeight="1" x14ac:dyDescent="0.25">
      <c r="A48" s="84" t="s">
        <v>491</v>
      </c>
    </row>
    <row r="49" spans="1:2" s="84" customFormat="1" ht="29.25" customHeight="1" x14ac:dyDescent="0.25">
      <c r="B49" s="84" t="s">
        <v>492</v>
      </c>
    </row>
    <row r="50" spans="1:2" s="84" customFormat="1" ht="29.25" customHeight="1" x14ac:dyDescent="0.25"/>
    <row r="51" spans="1:2" ht="33" customHeight="1" x14ac:dyDescent="0.25">
      <c r="A51" s="86" t="s">
        <v>493</v>
      </c>
    </row>
    <row r="52" spans="1:2" s="84" customFormat="1" ht="29.25" customHeight="1" x14ac:dyDescent="0.25">
      <c r="A52" s="84" t="s">
        <v>494</v>
      </c>
    </row>
    <row r="53" spans="1:2" s="84" customFormat="1" ht="29.25" customHeight="1" x14ac:dyDescent="0.25">
      <c r="A53" s="84" t="s">
        <v>495</v>
      </c>
    </row>
    <row r="54" spans="1:2" s="84" customFormat="1" ht="29.25" customHeight="1" x14ac:dyDescent="0.25">
      <c r="A54" s="84" t="s">
        <v>496</v>
      </c>
    </row>
    <row r="55" spans="1:2" s="84" customFormat="1" ht="29.25" customHeight="1" x14ac:dyDescent="0.25">
      <c r="A55" s="84" t="s">
        <v>497</v>
      </c>
    </row>
    <row r="56" spans="1:2" s="84" customFormat="1" ht="29.25" customHeight="1" x14ac:dyDescent="0.25">
      <c r="A56" s="84" t="s">
        <v>498</v>
      </c>
    </row>
    <row r="57" spans="1:2" s="84" customFormat="1" ht="29.25" customHeight="1" x14ac:dyDescent="0.25">
      <c r="B57" s="84" t="s">
        <v>499</v>
      </c>
    </row>
    <row r="58" spans="1:2" s="84" customFormat="1" ht="29.25" customHeight="1" x14ac:dyDescent="0.25">
      <c r="B58" s="84" t="s">
        <v>500</v>
      </c>
    </row>
    <row r="59" spans="1:2" s="84" customFormat="1" ht="29.25" customHeight="1" x14ac:dyDescent="0.25">
      <c r="B59" s="84" t="s">
        <v>501</v>
      </c>
    </row>
    <row r="60" spans="1:2" s="84" customFormat="1" ht="29.25" customHeight="1" x14ac:dyDescent="0.25">
      <c r="A60" s="84" t="s">
        <v>502</v>
      </c>
    </row>
    <row r="61" spans="1:2" s="84" customFormat="1" ht="29.25" customHeight="1" x14ac:dyDescent="0.25"/>
    <row r="62" spans="1:2" s="84" customFormat="1" ht="29.25" customHeight="1" x14ac:dyDescent="0.25"/>
    <row r="63" spans="1:2" s="84" customFormat="1" ht="29.25" customHeight="1" x14ac:dyDescent="0.25"/>
  </sheetData>
  <sheetProtection algorithmName="SHA-512" hashValue="YovJIM2cKE244DEAG7MPTvqWg0LLs3ngSasVaBvKwgFQ/FjpKyQXp5NMJaTmbL3oUW7D81A49STO2M4g8wV73Q==" saltValue="5bNDUD1Rc3NIJj5eJdKpLg==" spinCount="100000" sheet="1" objects="1" scenarios="1"/>
  <mergeCells count="1">
    <mergeCell ref="D12:E12"/>
  </mergeCells>
  <hyperlinks>
    <hyperlink ref="A9" r:id="rId1" display="mailto:PMRIndicators@oecd.org" xr:uid="{3F558AFD-CF4E-45DE-9D3D-6DF0EF1D4FE4}"/>
  </hyperlinks>
  <pageMargins left="0.7" right="0.7" top="0.75" bottom="0.75" header="0.3" footer="0.3"/>
  <pageSetup orientation="portrait" horizontalDpi="4294967293" verticalDpi="0"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XBY300"/>
  <sheetViews>
    <sheetView tabSelected="1" topLeftCell="D1" zoomScale="85" zoomScaleNormal="85" workbookViewId="0">
      <selection activeCell="D1" sqref="D1"/>
    </sheetView>
  </sheetViews>
  <sheetFormatPr defaultRowHeight="12.5" x14ac:dyDescent="0.25"/>
  <cols>
    <col min="1" max="1" width="11.453125" style="26" hidden="1" customWidth="1"/>
    <col min="2" max="2" width="9.7265625" style="26" hidden="1" customWidth="1"/>
    <col min="3" max="3" width="12.7265625" style="26" hidden="1" customWidth="1"/>
    <col min="4" max="4" width="3.1796875" style="28" customWidth="1"/>
    <col min="5" max="5" width="2.7265625" style="28" customWidth="1"/>
    <col min="6" max="6" width="3" style="28" customWidth="1"/>
    <col min="7" max="7" width="4.1796875" style="28" customWidth="1"/>
    <col min="8" max="8" width="54" style="29" customWidth="1"/>
    <col min="9" max="9" width="68.7265625" style="13" customWidth="1"/>
    <col min="10" max="12" width="72.7265625" style="65" hidden="1" customWidth="1"/>
    <col min="13" max="13" width="72.7265625" style="70" hidden="1" customWidth="1"/>
    <col min="14" max="14" width="26.7265625" style="65" hidden="1" customWidth="1"/>
    <col min="15" max="15" width="42.7265625" style="65" hidden="1" customWidth="1"/>
    <col min="16" max="16" width="72.7265625" style="65" hidden="1" customWidth="1"/>
    <col min="17" max="17" width="40.7265625" style="65" hidden="1" customWidth="1"/>
    <col min="18" max="18" width="27.7265625" style="55" hidden="1" customWidth="1"/>
    <col min="19" max="19" width="43.81640625" style="55" hidden="1" customWidth="1"/>
    <col min="20" max="20" width="25.54296875" style="33" hidden="1" customWidth="1"/>
    <col min="21" max="21" width="46.54296875" style="33" hidden="1" customWidth="1"/>
    <col min="22" max="22" width="19.453125" style="65" hidden="1" customWidth="1"/>
    <col min="23" max="23" width="21.1796875" style="65" hidden="1" customWidth="1"/>
    <col min="24" max="24" width="72.7265625" style="65" hidden="1" customWidth="1"/>
    <col min="25" max="25" width="72.7265625" style="66" hidden="1" customWidth="1"/>
    <col min="26" max="27" width="72.7265625" style="33" hidden="1" customWidth="1"/>
    <col min="28" max="28" width="72.6328125" style="33" customWidth="1"/>
    <col min="29" max="29" width="40.6328125" style="33" customWidth="1"/>
    <col min="30" max="30" width="27.7265625" style="55" hidden="1" customWidth="1"/>
    <col min="31" max="31" width="43.81640625" style="55" hidden="1" customWidth="1"/>
    <col min="32" max="32" width="25.81640625" style="55" hidden="1" customWidth="1"/>
    <col min="33" max="33" width="25.54296875" style="33" hidden="1" customWidth="1"/>
    <col min="34" max="34" width="46.54296875" style="33" hidden="1" customWidth="1"/>
    <col min="35" max="35" width="28.54296875" style="33" hidden="1" customWidth="1"/>
    <col min="36" max="36" width="52" style="33" hidden="1" customWidth="1"/>
    <col min="37" max="37" width="28.26953125" style="33" hidden="1" customWidth="1"/>
    <col min="38" max="38" width="30.81640625" style="33" hidden="1" customWidth="1"/>
    <col min="39" max="39" width="50.54296875" style="33" hidden="1" customWidth="1"/>
    <col min="40" max="40" width="28.26953125" style="33" hidden="1" customWidth="1"/>
    <col min="41" max="41" width="59.54296875" style="33" hidden="1" customWidth="1"/>
    <col min="42" max="42" width="31.7265625" style="33" hidden="1" customWidth="1"/>
    <col min="43" max="43" width="45.54296875" style="33" hidden="1" customWidth="1"/>
    <col min="44" max="44" width="12.54296875" style="33" hidden="1" customWidth="1"/>
    <col min="45" max="48" width="9.1796875" style="33" hidden="1" customWidth="1"/>
    <col min="49" max="157" width="9.1796875" style="33"/>
    <col min="158" max="160" width="9.1796875" style="33" customWidth="1"/>
    <col min="161" max="164" width="3.1796875" style="33" customWidth="1"/>
    <col min="165" max="165" width="9.1796875" style="33" customWidth="1"/>
    <col min="166" max="169" width="2.7265625" style="33" customWidth="1"/>
    <col min="170" max="170" width="61.7265625" style="33" customWidth="1"/>
    <col min="171" max="173" width="7.7265625" style="33" customWidth="1"/>
    <col min="174" max="174" width="29.7265625" style="33" customWidth="1"/>
    <col min="175" max="175" width="8.7265625" style="33" customWidth="1"/>
    <col min="176" max="176" width="31.7265625" style="33" customWidth="1"/>
    <col min="177" max="178" width="9.1796875" style="33"/>
    <col min="179" max="179" width="9.1796875" style="33" customWidth="1"/>
    <col min="180" max="413" width="9.1796875" style="33"/>
    <col min="414" max="416" width="9.1796875" style="33" customWidth="1"/>
    <col min="417" max="420" width="3.1796875" style="33" customWidth="1"/>
    <col min="421" max="421" width="9.1796875" style="33" customWidth="1"/>
    <col min="422" max="425" width="2.7265625" style="33" customWidth="1"/>
    <col min="426" max="426" width="61.7265625" style="33" customWidth="1"/>
    <col min="427" max="429" width="7.7265625" style="33" customWidth="1"/>
    <col min="430" max="430" width="29.7265625" style="33" customWidth="1"/>
    <col min="431" max="431" width="8.7265625" style="33" customWidth="1"/>
    <col min="432" max="432" width="31.7265625" style="33" customWidth="1"/>
    <col min="433" max="434" width="9.1796875" style="33"/>
    <col min="435" max="435" width="9.1796875" style="33" customWidth="1"/>
    <col min="436" max="669" width="9.1796875" style="33"/>
    <col min="670" max="672" width="9.1796875" style="33" customWidth="1"/>
    <col min="673" max="676" width="3.1796875" style="33" customWidth="1"/>
    <col min="677" max="677" width="9.1796875" style="33" customWidth="1"/>
    <col min="678" max="681" width="2.7265625" style="33" customWidth="1"/>
    <col min="682" max="682" width="61.7265625" style="33" customWidth="1"/>
    <col min="683" max="685" width="7.7265625" style="33" customWidth="1"/>
    <col min="686" max="686" width="29.7265625" style="33" customWidth="1"/>
    <col min="687" max="687" width="8.7265625" style="33" customWidth="1"/>
    <col min="688" max="688" width="31.7265625" style="33" customWidth="1"/>
    <col min="689" max="690" width="9.1796875" style="33"/>
    <col min="691" max="691" width="9.1796875" style="33" customWidth="1"/>
    <col min="692" max="925" width="9.1796875" style="33"/>
    <col min="926" max="928" width="9.1796875" style="33" customWidth="1"/>
    <col min="929" max="932" width="3.1796875" style="33" customWidth="1"/>
    <col min="933" max="933" width="9.1796875" style="33" customWidth="1"/>
    <col min="934" max="937" width="2.7265625" style="33" customWidth="1"/>
    <col min="938" max="938" width="61.7265625" style="33" customWidth="1"/>
    <col min="939" max="941" width="7.7265625" style="33" customWidth="1"/>
    <col min="942" max="942" width="29.7265625" style="33" customWidth="1"/>
    <col min="943" max="943" width="8.7265625" style="33" customWidth="1"/>
    <col min="944" max="944" width="31.7265625" style="33" customWidth="1"/>
    <col min="945" max="946" width="9.1796875" style="33"/>
    <col min="947" max="947" width="9.1796875" style="33" customWidth="1"/>
    <col min="948" max="1181" width="9.1796875" style="33"/>
    <col min="1182" max="1184" width="9.1796875" style="33" customWidth="1"/>
    <col min="1185" max="1188" width="3.1796875" style="33" customWidth="1"/>
    <col min="1189" max="1189" width="9.1796875" style="33" customWidth="1"/>
    <col min="1190" max="1193" width="2.7265625" style="33" customWidth="1"/>
    <col min="1194" max="1194" width="61.7265625" style="33" customWidth="1"/>
    <col min="1195" max="1197" width="7.7265625" style="33" customWidth="1"/>
    <col min="1198" max="1198" width="29.7265625" style="33" customWidth="1"/>
    <col min="1199" max="1199" width="8.7265625" style="33" customWidth="1"/>
    <col min="1200" max="1200" width="31.7265625" style="33" customWidth="1"/>
    <col min="1201" max="1202" width="9.1796875" style="33"/>
    <col min="1203" max="1203" width="9.1796875" style="33" customWidth="1"/>
    <col min="1204" max="1437" width="9.1796875" style="33"/>
    <col min="1438" max="1440" width="9.1796875" style="33" customWidth="1"/>
    <col min="1441" max="1444" width="3.1796875" style="33" customWidth="1"/>
    <col min="1445" max="1445" width="9.1796875" style="33" customWidth="1"/>
    <col min="1446" max="1449" width="2.7265625" style="33" customWidth="1"/>
    <col min="1450" max="1450" width="61.7265625" style="33" customWidth="1"/>
    <col min="1451" max="1453" width="7.7265625" style="33" customWidth="1"/>
    <col min="1454" max="1454" width="29.7265625" style="33" customWidth="1"/>
    <col min="1455" max="1455" width="8.7265625" style="33" customWidth="1"/>
    <col min="1456" max="1456" width="31.7265625" style="33" customWidth="1"/>
    <col min="1457" max="1458" width="9.1796875" style="33"/>
    <col min="1459" max="1459" width="9.1796875" style="33" customWidth="1"/>
    <col min="1460" max="1693" width="9.1796875" style="33"/>
    <col min="1694" max="1696" width="9.1796875" style="33" customWidth="1"/>
    <col min="1697" max="1700" width="3.1796875" style="33" customWidth="1"/>
    <col min="1701" max="1701" width="9.1796875" style="33" customWidth="1"/>
    <col min="1702" max="1705" width="2.7265625" style="33" customWidth="1"/>
    <col min="1706" max="1706" width="61.7265625" style="33" customWidth="1"/>
    <col min="1707" max="1709" width="7.7265625" style="33" customWidth="1"/>
    <col min="1710" max="1710" width="29.7265625" style="33" customWidth="1"/>
    <col min="1711" max="1711" width="8.7265625" style="33" customWidth="1"/>
    <col min="1712" max="1712" width="31.7265625" style="33" customWidth="1"/>
    <col min="1713" max="1714" width="9.1796875" style="33"/>
    <col min="1715" max="1715" width="9.1796875" style="33" customWidth="1"/>
    <col min="1716" max="1949" width="9.1796875" style="33"/>
    <col min="1950" max="1952" width="9.1796875" style="33" customWidth="1"/>
    <col min="1953" max="1956" width="3.1796875" style="33" customWidth="1"/>
    <col min="1957" max="1957" width="9.1796875" style="33" customWidth="1"/>
    <col min="1958" max="1961" width="2.7265625" style="33" customWidth="1"/>
    <col min="1962" max="1962" width="61.7265625" style="33" customWidth="1"/>
    <col min="1963" max="1965" width="7.7265625" style="33" customWidth="1"/>
    <col min="1966" max="1966" width="29.7265625" style="33" customWidth="1"/>
    <col min="1967" max="1967" width="8.7265625" style="33" customWidth="1"/>
    <col min="1968" max="1968" width="31.7265625" style="33" customWidth="1"/>
    <col min="1969" max="1970" width="9.1796875" style="33"/>
    <col min="1971" max="1971" width="9.1796875" style="33" customWidth="1"/>
    <col min="1972" max="2205" width="9.1796875" style="33"/>
    <col min="2206" max="2208" width="9.1796875" style="33" customWidth="1"/>
    <col min="2209" max="2212" width="3.1796875" style="33" customWidth="1"/>
    <col min="2213" max="2213" width="9.1796875" style="33" customWidth="1"/>
    <col min="2214" max="2217" width="2.7265625" style="33" customWidth="1"/>
    <col min="2218" max="2218" width="61.7265625" style="33" customWidth="1"/>
    <col min="2219" max="2221" width="7.7265625" style="33" customWidth="1"/>
    <col min="2222" max="2222" width="29.7265625" style="33" customWidth="1"/>
    <col min="2223" max="2223" width="8.7265625" style="33" customWidth="1"/>
    <col min="2224" max="2224" width="31.7265625" style="33" customWidth="1"/>
    <col min="2225" max="2226" width="9.1796875" style="33"/>
    <col min="2227" max="2227" width="9.1796875" style="33" customWidth="1"/>
    <col min="2228" max="2461" width="9.1796875" style="33"/>
    <col min="2462" max="2464" width="9.1796875" style="33" customWidth="1"/>
    <col min="2465" max="2468" width="3.1796875" style="33" customWidth="1"/>
    <col min="2469" max="2469" width="9.1796875" style="33" customWidth="1"/>
    <col min="2470" max="2473" width="2.7265625" style="33" customWidth="1"/>
    <col min="2474" max="2474" width="61.7265625" style="33" customWidth="1"/>
    <col min="2475" max="2477" width="7.7265625" style="33" customWidth="1"/>
    <col min="2478" max="2478" width="29.7265625" style="33" customWidth="1"/>
    <col min="2479" max="2479" width="8.7265625" style="33" customWidth="1"/>
    <col min="2480" max="2480" width="31.7265625" style="33" customWidth="1"/>
    <col min="2481" max="2482" width="9.1796875" style="33"/>
    <col min="2483" max="2483" width="9.1796875" style="33" customWidth="1"/>
    <col min="2484" max="2717" width="9.1796875" style="33"/>
    <col min="2718" max="2720" width="9.1796875" style="33" customWidth="1"/>
    <col min="2721" max="2724" width="3.1796875" style="33" customWidth="1"/>
    <col min="2725" max="2725" width="9.1796875" style="33" customWidth="1"/>
    <col min="2726" max="2729" width="2.7265625" style="33" customWidth="1"/>
    <col min="2730" max="2730" width="61.7265625" style="33" customWidth="1"/>
    <col min="2731" max="2733" width="7.7265625" style="33" customWidth="1"/>
    <col min="2734" max="2734" width="29.7265625" style="33" customWidth="1"/>
    <col min="2735" max="2735" width="8.7265625" style="33" customWidth="1"/>
    <col min="2736" max="2736" width="31.7265625" style="33" customWidth="1"/>
    <col min="2737" max="2738" width="9.1796875" style="33"/>
    <col min="2739" max="2739" width="9.1796875" style="33" customWidth="1"/>
    <col min="2740" max="2973" width="9.1796875" style="33"/>
    <col min="2974" max="2976" width="9.1796875" style="33" customWidth="1"/>
    <col min="2977" max="2980" width="3.1796875" style="33" customWidth="1"/>
    <col min="2981" max="2981" width="9.1796875" style="33" customWidth="1"/>
    <col min="2982" max="2985" width="2.7265625" style="33" customWidth="1"/>
    <col min="2986" max="2986" width="61.7265625" style="33" customWidth="1"/>
    <col min="2987" max="2989" width="7.7265625" style="33" customWidth="1"/>
    <col min="2990" max="2990" width="29.7265625" style="33" customWidth="1"/>
    <col min="2991" max="2991" width="8.7265625" style="33" customWidth="1"/>
    <col min="2992" max="2992" width="31.7265625" style="33" customWidth="1"/>
    <col min="2993" max="2994" width="9.1796875" style="33"/>
    <col min="2995" max="2995" width="9.1796875" style="33" customWidth="1"/>
    <col min="2996" max="3229" width="9.1796875" style="33"/>
    <col min="3230" max="3232" width="9.1796875" style="33" customWidth="1"/>
    <col min="3233" max="3236" width="3.1796875" style="33" customWidth="1"/>
    <col min="3237" max="3237" width="9.1796875" style="33" customWidth="1"/>
    <col min="3238" max="3241" width="2.7265625" style="33" customWidth="1"/>
    <col min="3242" max="3242" width="61.7265625" style="33" customWidth="1"/>
    <col min="3243" max="3245" width="7.7265625" style="33" customWidth="1"/>
    <col min="3246" max="3246" width="29.7265625" style="33" customWidth="1"/>
    <col min="3247" max="3247" width="8.7265625" style="33" customWidth="1"/>
    <col min="3248" max="3248" width="31.7265625" style="33" customWidth="1"/>
    <col min="3249" max="3250" width="9.1796875" style="33"/>
    <col min="3251" max="3251" width="9.1796875" style="33" customWidth="1"/>
    <col min="3252" max="3485" width="9.1796875" style="33"/>
    <col min="3486" max="3488" width="9.1796875" style="33" customWidth="1"/>
    <col min="3489" max="3492" width="3.1796875" style="33" customWidth="1"/>
    <col min="3493" max="3493" width="9.1796875" style="33" customWidth="1"/>
    <col min="3494" max="3497" width="2.7265625" style="33" customWidth="1"/>
    <col min="3498" max="3498" width="61.7265625" style="33" customWidth="1"/>
    <col min="3499" max="3501" width="7.7265625" style="33" customWidth="1"/>
    <col min="3502" max="3502" width="29.7265625" style="33" customWidth="1"/>
    <col min="3503" max="3503" width="8.7265625" style="33" customWidth="1"/>
    <col min="3504" max="3504" width="31.7265625" style="33" customWidth="1"/>
    <col min="3505" max="3506" width="9.1796875" style="33"/>
    <col min="3507" max="3507" width="9.1796875" style="33" customWidth="1"/>
    <col min="3508" max="3741" width="9.1796875" style="33"/>
    <col min="3742" max="3744" width="9.1796875" style="33" customWidth="1"/>
    <col min="3745" max="3748" width="3.1796875" style="33" customWidth="1"/>
    <col min="3749" max="3749" width="9.1796875" style="33" customWidth="1"/>
    <col min="3750" max="3753" width="2.7265625" style="33" customWidth="1"/>
    <col min="3754" max="3754" width="61.7265625" style="33" customWidth="1"/>
    <col min="3755" max="3757" width="7.7265625" style="33" customWidth="1"/>
    <col min="3758" max="3758" width="29.7265625" style="33" customWidth="1"/>
    <col min="3759" max="3759" width="8.7265625" style="33" customWidth="1"/>
    <col min="3760" max="3760" width="31.7265625" style="33" customWidth="1"/>
    <col min="3761" max="3762" width="9.1796875" style="33"/>
    <col min="3763" max="3763" width="9.1796875" style="33" customWidth="1"/>
    <col min="3764" max="3997" width="9.1796875" style="33"/>
    <col min="3998" max="4000" width="9.1796875" style="33" customWidth="1"/>
    <col min="4001" max="4004" width="3.1796875" style="33" customWidth="1"/>
    <col min="4005" max="4005" width="9.1796875" style="33" customWidth="1"/>
    <col min="4006" max="4009" width="2.7265625" style="33" customWidth="1"/>
    <col min="4010" max="4010" width="61.7265625" style="33" customWidth="1"/>
    <col min="4011" max="4013" width="7.7265625" style="33" customWidth="1"/>
    <col min="4014" max="4014" width="29.7265625" style="33" customWidth="1"/>
    <col min="4015" max="4015" width="8.7265625" style="33" customWidth="1"/>
    <col min="4016" max="4016" width="31.7265625" style="33" customWidth="1"/>
    <col min="4017" max="4018" width="9.1796875" style="33"/>
    <col min="4019" max="4019" width="9.1796875" style="33" customWidth="1"/>
    <col min="4020" max="4253" width="9.1796875" style="33"/>
    <col min="4254" max="4256" width="9.1796875" style="33" customWidth="1"/>
    <col min="4257" max="4260" width="3.1796875" style="33" customWidth="1"/>
    <col min="4261" max="4261" width="9.1796875" style="33" customWidth="1"/>
    <col min="4262" max="4265" width="2.7265625" style="33" customWidth="1"/>
    <col min="4266" max="4266" width="61.7265625" style="33" customWidth="1"/>
    <col min="4267" max="4269" width="7.7265625" style="33" customWidth="1"/>
    <col min="4270" max="4270" width="29.7265625" style="33" customWidth="1"/>
    <col min="4271" max="4271" width="8.7265625" style="33" customWidth="1"/>
    <col min="4272" max="4272" width="31.7265625" style="33" customWidth="1"/>
    <col min="4273" max="4274" width="9.1796875" style="33"/>
    <col min="4275" max="4275" width="9.1796875" style="33" customWidth="1"/>
    <col min="4276" max="4509" width="9.1796875" style="33"/>
    <col min="4510" max="4512" width="9.1796875" style="33" customWidth="1"/>
    <col min="4513" max="4516" width="3.1796875" style="33" customWidth="1"/>
    <col min="4517" max="4517" width="9.1796875" style="33" customWidth="1"/>
    <col min="4518" max="4521" width="2.7265625" style="33" customWidth="1"/>
    <col min="4522" max="4522" width="61.7265625" style="33" customWidth="1"/>
    <col min="4523" max="4525" width="7.7265625" style="33" customWidth="1"/>
    <col min="4526" max="4526" width="29.7265625" style="33" customWidth="1"/>
    <col min="4527" max="4527" width="8.7265625" style="33" customWidth="1"/>
    <col min="4528" max="4528" width="31.7265625" style="33" customWidth="1"/>
    <col min="4529" max="4530" width="9.1796875" style="33"/>
    <col min="4531" max="4531" width="9.1796875" style="33" customWidth="1"/>
    <col min="4532" max="4765" width="9.1796875" style="33"/>
    <col min="4766" max="4768" width="9.1796875" style="33" customWidth="1"/>
    <col min="4769" max="4772" width="3.1796875" style="33" customWidth="1"/>
    <col min="4773" max="4773" width="9.1796875" style="33" customWidth="1"/>
    <col min="4774" max="4777" width="2.7265625" style="33" customWidth="1"/>
    <col min="4778" max="4778" width="61.7265625" style="33" customWidth="1"/>
    <col min="4779" max="4781" width="7.7265625" style="33" customWidth="1"/>
    <col min="4782" max="4782" width="29.7265625" style="33" customWidth="1"/>
    <col min="4783" max="4783" width="8.7265625" style="33" customWidth="1"/>
    <col min="4784" max="4784" width="31.7265625" style="33" customWidth="1"/>
    <col min="4785" max="4786" width="9.1796875" style="33"/>
    <col min="4787" max="4787" width="9.1796875" style="33" customWidth="1"/>
    <col min="4788" max="5021" width="9.1796875" style="33"/>
    <col min="5022" max="5024" width="9.1796875" style="33" customWidth="1"/>
    <col min="5025" max="5028" width="3.1796875" style="33" customWidth="1"/>
    <col min="5029" max="5029" width="9.1796875" style="33" customWidth="1"/>
    <col min="5030" max="5033" width="2.7265625" style="33" customWidth="1"/>
    <col min="5034" max="5034" width="61.7265625" style="33" customWidth="1"/>
    <col min="5035" max="5037" width="7.7265625" style="33" customWidth="1"/>
    <col min="5038" max="5038" width="29.7265625" style="33" customWidth="1"/>
    <col min="5039" max="5039" width="8.7265625" style="33" customWidth="1"/>
    <col min="5040" max="5040" width="31.7265625" style="33" customWidth="1"/>
    <col min="5041" max="5042" width="9.1796875" style="33"/>
    <col min="5043" max="5043" width="9.1796875" style="33" customWidth="1"/>
    <col min="5044" max="5277" width="9.1796875" style="33"/>
    <col min="5278" max="5280" width="9.1796875" style="33" customWidth="1"/>
    <col min="5281" max="5284" width="3.1796875" style="33" customWidth="1"/>
    <col min="5285" max="5285" width="9.1796875" style="33" customWidth="1"/>
    <col min="5286" max="5289" width="2.7265625" style="33" customWidth="1"/>
    <col min="5290" max="5290" width="61.7265625" style="33" customWidth="1"/>
    <col min="5291" max="5293" width="7.7265625" style="33" customWidth="1"/>
    <col min="5294" max="5294" width="29.7265625" style="33" customWidth="1"/>
    <col min="5295" max="5295" width="8.7265625" style="33" customWidth="1"/>
    <col min="5296" max="5296" width="31.7265625" style="33" customWidth="1"/>
    <col min="5297" max="5298" width="9.1796875" style="33"/>
    <col min="5299" max="5299" width="9.1796875" style="33" customWidth="1"/>
    <col min="5300" max="5533" width="9.1796875" style="33"/>
    <col min="5534" max="5536" width="9.1796875" style="33" customWidth="1"/>
    <col min="5537" max="5540" width="3.1796875" style="33" customWidth="1"/>
    <col min="5541" max="5541" width="9.1796875" style="33" customWidth="1"/>
    <col min="5542" max="5545" width="2.7265625" style="33" customWidth="1"/>
    <col min="5546" max="5546" width="61.7265625" style="33" customWidth="1"/>
    <col min="5547" max="5549" width="7.7265625" style="33" customWidth="1"/>
    <col min="5550" max="5550" width="29.7265625" style="33" customWidth="1"/>
    <col min="5551" max="5551" width="8.7265625" style="33" customWidth="1"/>
    <col min="5552" max="5552" width="31.7265625" style="33" customWidth="1"/>
    <col min="5553" max="5554" width="9.1796875" style="33"/>
    <col min="5555" max="5555" width="9.1796875" style="33" customWidth="1"/>
    <col min="5556" max="5789" width="9.1796875" style="33"/>
    <col min="5790" max="5792" width="9.1796875" style="33" customWidth="1"/>
    <col min="5793" max="5796" width="3.1796875" style="33" customWidth="1"/>
    <col min="5797" max="5797" width="9.1796875" style="33" customWidth="1"/>
    <col min="5798" max="5801" width="2.7265625" style="33" customWidth="1"/>
    <col min="5802" max="5802" width="61.7265625" style="33" customWidth="1"/>
    <col min="5803" max="5805" width="7.7265625" style="33" customWidth="1"/>
    <col min="5806" max="5806" width="29.7265625" style="33" customWidth="1"/>
    <col min="5807" max="5807" width="8.7265625" style="33" customWidth="1"/>
    <col min="5808" max="5808" width="31.7265625" style="33" customWidth="1"/>
    <col min="5809" max="5810" width="9.1796875" style="33"/>
    <col min="5811" max="5811" width="9.1796875" style="33" customWidth="1"/>
    <col min="5812" max="6045" width="9.1796875" style="33"/>
    <col min="6046" max="6048" width="9.1796875" style="33" customWidth="1"/>
    <col min="6049" max="6052" width="3.1796875" style="33" customWidth="1"/>
    <col min="6053" max="6053" width="9.1796875" style="33" customWidth="1"/>
    <col min="6054" max="6057" width="2.7265625" style="33" customWidth="1"/>
    <col min="6058" max="6058" width="61.7265625" style="33" customWidth="1"/>
    <col min="6059" max="6061" width="7.7265625" style="33" customWidth="1"/>
    <col min="6062" max="6062" width="29.7265625" style="33" customWidth="1"/>
    <col min="6063" max="6063" width="8.7265625" style="33" customWidth="1"/>
    <col min="6064" max="6064" width="31.7265625" style="33" customWidth="1"/>
    <col min="6065" max="6066" width="9.1796875" style="33"/>
    <col min="6067" max="6067" width="9.1796875" style="33" customWidth="1"/>
    <col min="6068" max="6301" width="9.1796875" style="33"/>
    <col min="6302" max="6304" width="9.1796875" style="33" customWidth="1"/>
    <col min="6305" max="6308" width="3.1796875" style="33" customWidth="1"/>
    <col min="6309" max="6309" width="9.1796875" style="33" customWidth="1"/>
    <col min="6310" max="6313" width="2.7265625" style="33" customWidth="1"/>
    <col min="6314" max="6314" width="61.7265625" style="33" customWidth="1"/>
    <col min="6315" max="6317" width="7.7265625" style="33" customWidth="1"/>
    <col min="6318" max="6318" width="29.7265625" style="33" customWidth="1"/>
    <col min="6319" max="6319" width="8.7265625" style="33" customWidth="1"/>
    <col min="6320" max="6320" width="31.7265625" style="33" customWidth="1"/>
    <col min="6321" max="6322" width="9.1796875" style="33"/>
    <col min="6323" max="6323" width="9.1796875" style="33" customWidth="1"/>
    <col min="6324" max="6557" width="9.1796875" style="33"/>
    <col min="6558" max="6560" width="9.1796875" style="33" customWidth="1"/>
    <col min="6561" max="6564" width="3.1796875" style="33" customWidth="1"/>
    <col min="6565" max="6565" width="9.1796875" style="33" customWidth="1"/>
    <col min="6566" max="6569" width="2.7265625" style="33" customWidth="1"/>
    <col min="6570" max="6570" width="61.7265625" style="33" customWidth="1"/>
    <col min="6571" max="6573" width="7.7265625" style="33" customWidth="1"/>
    <col min="6574" max="6574" width="29.7265625" style="33" customWidth="1"/>
    <col min="6575" max="6575" width="8.7265625" style="33" customWidth="1"/>
    <col min="6576" max="6576" width="31.7265625" style="33" customWidth="1"/>
    <col min="6577" max="6578" width="9.1796875" style="33"/>
    <col min="6579" max="6579" width="9.1796875" style="33" customWidth="1"/>
    <col min="6580" max="6813" width="9.1796875" style="33"/>
    <col min="6814" max="6816" width="9.1796875" style="33" customWidth="1"/>
    <col min="6817" max="6820" width="3.1796875" style="33" customWidth="1"/>
    <col min="6821" max="6821" width="9.1796875" style="33" customWidth="1"/>
    <col min="6822" max="6825" width="2.7265625" style="33" customWidth="1"/>
    <col min="6826" max="6826" width="61.7265625" style="33" customWidth="1"/>
    <col min="6827" max="6829" width="7.7265625" style="33" customWidth="1"/>
    <col min="6830" max="6830" width="29.7265625" style="33" customWidth="1"/>
    <col min="6831" max="6831" width="8.7265625" style="33" customWidth="1"/>
    <col min="6832" max="6832" width="31.7265625" style="33" customWidth="1"/>
    <col min="6833" max="6834" width="9.1796875" style="33"/>
    <col min="6835" max="6835" width="9.1796875" style="33" customWidth="1"/>
    <col min="6836" max="7069" width="9.1796875" style="33"/>
    <col min="7070" max="7072" width="9.1796875" style="33" customWidth="1"/>
    <col min="7073" max="7076" width="3.1796875" style="33" customWidth="1"/>
    <col min="7077" max="7077" width="9.1796875" style="33" customWidth="1"/>
    <col min="7078" max="7081" width="2.7265625" style="33" customWidth="1"/>
    <col min="7082" max="7082" width="61.7265625" style="33" customWidth="1"/>
    <col min="7083" max="7085" width="7.7265625" style="33" customWidth="1"/>
    <col min="7086" max="7086" width="29.7265625" style="33" customWidth="1"/>
    <col min="7087" max="7087" width="8.7265625" style="33" customWidth="1"/>
    <col min="7088" max="7088" width="31.7265625" style="33" customWidth="1"/>
    <col min="7089" max="7090" width="9.1796875" style="33"/>
    <col min="7091" max="7091" width="9.1796875" style="33" customWidth="1"/>
    <col min="7092" max="7325" width="9.1796875" style="33"/>
    <col min="7326" max="7328" width="9.1796875" style="33" customWidth="1"/>
    <col min="7329" max="7332" width="3.1796875" style="33" customWidth="1"/>
    <col min="7333" max="7333" width="9.1796875" style="33" customWidth="1"/>
    <col min="7334" max="7337" width="2.7265625" style="33" customWidth="1"/>
    <col min="7338" max="7338" width="61.7265625" style="33" customWidth="1"/>
    <col min="7339" max="7341" width="7.7265625" style="33" customWidth="1"/>
    <col min="7342" max="7342" width="29.7265625" style="33" customWidth="1"/>
    <col min="7343" max="7343" width="8.7265625" style="33" customWidth="1"/>
    <col min="7344" max="7344" width="31.7265625" style="33" customWidth="1"/>
    <col min="7345" max="7346" width="9.1796875" style="33"/>
    <col min="7347" max="7347" width="9.1796875" style="33" customWidth="1"/>
    <col min="7348" max="7581" width="9.1796875" style="33"/>
    <col min="7582" max="7584" width="9.1796875" style="33" customWidth="1"/>
    <col min="7585" max="7588" width="3.1796875" style="33" customWidth="1"/>
    <col min="7589" max="7589" width="9.1796875" style="33" customWidth="1"/>
    <col min="7590" max="7593" width="2.7265625" style="33" customWidth="1"/>
    <col min="7594" max="7594" width="61.7265625" style="33" customWidth="1"/>
    <col min="7595" max="7597" width="7.7265625" style="33" customWidth="1"/>
    <col min="7598" max="7598" width="29.7265625" style="33" customWidth="1"/>
    <col min="7599" max="7599" width="8.7265625" style="33" customWidth="1"/>
    <col min="7600" max="7600" width="31.7265625" style="33" customWidth="1"/>
    <col min="7601" max="7602" width="9.1796875" style="33"/>
    <col min="7603" max="7603" width="9.1796875" style="33" customWidth="1"/>
    <col min="7604" max="7837" width="9.1796875" style="33"/>
    <col min="7838" max="7840" width="9.1796875" style="33" customWidth="1"/>
    <col min="7841" max="7844" width="3.1796875" style="33" customWidth="1"/>
    <col min="7845" max="7845" width="9.1796875" style="33" customWidth="1"/>
    <col min="7846" max="7849" width="2.7265625" style="33" customWidth="1"/>
    <col min="7850" max="7850" width="61.7265625" style="33" customWidth="1"/>
    <col min="7851" max="7853" width="7.7265625" style="33" customWidth="1"/>
    <col min="7854" max="7854" width="29.7265625" style="33" customWidth="1"/>
    <col min="7855" max="7855" width="8.7265625" style="33" customWidth="1"/>
    <col min="7856" max="7856" width="31.7265625" style="33" customWidth="1"/>
    <col min="7857" max="7858" width="9.1796875" style="33"/>
    <col min="7859" max="7859" width="9.1796875" style="33" customWidth="1"/>
    <col min="7860" max="8093" width="9.1796875" style="33"/>
    <col min="8094" max="8096" width="9.1796875" style="33" customWidth="1"/>
    <col min="8097" max="8100" width="3.1796875" style="33" customWidth="1"/>
    <col min="8101" max="8101" width="9.1796875" style="33" customWidth="1"/>
    <col min="8102" max="8105" width="2.7265625" style="33" customWidth="1"/>
    <col min="8106" max="8106" width="61.7265625" style="33" customWidth="1"/>
    <col min="8107" max="8109" width="7.7265625" style="33" customWidth="1"/>
    <col min="8110" max="8110" width="29.7265625" style="33" customWidth="1"/>
    <col min="8111" max="8111" width="8.7265625" style="33" customWidth="1"/>
    <col min="8112" max="8112" width="31.7265625" style="33" customWidth="1"/>
    <col min="8113" max="8114" width="9.1796875" style="33"/>
    <col min="8115" max="8115" width="9.1796875" style="33" customWidth="1"/>
    <col min="8116" max="8349" width="9.1796875" style="33"/>
    <col min="8350" max="8352" width="9.1796875" style="33" customWidth="1"/>
    <col min="8353" max="8356" width="3.1796875" style="33" customWidth="1"/>
    <col min="8357" max="8357" width="9.1796875" style="33" customWidth="1"/>
    <col min="8358" max="8361" width="2.7265625" style="33" customWidth="1"/>
    <col min="8362" max="8362" width="61.7265625" style="33" customWidth="1"/>
    <col min="8363" max="8365" width="7.7265625" style="33" customWidth="1"/>
    <col min="8366" max="8366" width="29.7265625" style="33" customWidth="1"/>
    <col min="8367" max="8367" width="8.7265625" style="33" customWidth="1"/>
    <col min="8368" max="8368" width="31.7265625" style="33" customWidth="1"/>
    <col min="8369" max="8370" width="9.1796875" style="33"/>
    <col min="8371" max="8371" width="9.1796875" style="33" customWidth="1"/>
    <col min="8372" max="8605" width="9.1796875" style="33"/>
    <col min="8606" max="8608" width="9.1796875" style="33" customWidth="1"/>
    <col min="8609" max="8612" width="3.1796875" style="33" customWidth="1"/>
    <col min="8613" max="8613" width="9.1796875" style="33" customWidth="1"/>
    <col min="8614" max="8617" width="2.7265625" style="33" customWidth="1"/>
    <col min="8618" max="8618" width="61.7265625" style="33" customWidth="1"/>
    <col min="8619" max="8621" width="7.7265625" style="33" customWidth="1"/>
    <col min="8622" max="8622" width="29.7265625" style="33" customWidth="1"/>
    <col min="8623" max="8623" width="8.7265625" style="33" customWidth="1"/>
    <col min="8624" max="8624" width="31.7265625" style="33" customWidth="1"/>
    <col min="8625" max="8626" width="9.1796875" style="33"/>
    <col min="8627" max="8627" width="9.1796875" style="33" customWidth="1"/>
    <col min="8628" max="8861" width="9.1796875" style="33"/>
    <col min="8862" max="8864" width="9.1796875" style="33" customWidth="1"/>
    <col min="8865" max="8868" width="3.1796875" style="33" customWidth="1"/>
    <col min="8869" max="8869" width="9.1796875" style="33" customWidth="1"/>
    <col min="8870" max="8873" width="2.7265625" style="33" customWidth="1"/>
    <col min="8874" max="8874" width="61.7265625" style="33" customWidth="1"/>
    <col min="8875" max="8877" width="7.7265625" style="33" customWidth="1"/>
    <col min="8878" max="8878" width="29.7265625" style="33" customWidth="1"/>
    <col min="8879" max="8879" width="8.7265625" style="33" customWidth="1"/>
    <col min="8880" max="8880" width="31.7265625" style="33" customWidth="1"/>
    <col min="8881" max="8882" width="9.1796875" style="33"/>
    <col min="8883" max="8883" width="9.1796875" style="33" customWidth="1"/>
    <col min="8884" max="9117" width="9.1796875" style="33"/>
    <col min="9118" max="9120" width="9.1796875" style="33" customWidth="1"/>
    <col min="9121" max="9124" width="3.1796875" style="33" customWidth="1"/>
    <col min="9125" max="9125" width="9.1796875" style="33" customWidth="1"/>
    <col min="9126" max="9129" width="2.7265625" style="33" customWidth="1"/>
    <col min="9130" max="9130" width="61.7265625" style="33" customWidth="1"/>
    <col min="9131" max="9133" width="7.7265625" style="33" customWidth="1"/>
    <col min="9134" max="9134" width="29.7265625" style="33" customWidth="1"/>
    <col min="9135" max="9135" width="8.7265625" style="33" customWidth="1"/>
    <col min="9136" max="9136" width="31.7265625" style="33" customWidth="1"/>
    <col min="9137" max="9138" width="9.1796875" style="33"/>
    <col min="9139" max="9139" width="9.1796875" style="33" customWidth="1"/>
    <col min="9140" max="9373" width="9.1796875" style="33"/>
    <col min="9374" max="9376" width="9.1796875" style="33" customWidth="1"/>
    <col min="9377" max="9380" width="3.1796875" style="33" customWidth="1"/>
    <col min="9381" max="9381" width="9.1796875" style="33" customWidth="1"/>
    <col min="9382" max="9385" width="2.7265625" style="33" customWidth="1"/>
    <col min="9386" max="9386" width="61.7265625" style="33" customWidth="1"/>
    <col min="9387" max="9389" width="7.7265625" style="33" customWidth="1"/>
    <col min="9390" max="9390" width="29.7265625" style="33" customWidth="1"/>
    <col min="9391" max="9391" width="8.7265625" style="33" customWidth="1"/>
    <col min="9392" max="9392" width="31.7265625" style="33" customWidth="1"/>
    <col min="9393" max="9394" width="9.1796875" style="33"/>
    <col min="9395" max="9395" width="9.1796875" style="33" customWidth="1"/>
    <col min="9396" max="9629" width="9.1796875" style="33"/>
    <col min="9630" max="9632" width="9.1796875" style="33" customWidth="1"/>
    <col min="9633" max="9636" width="3.1796875" style="33" customWidth="1"/>
    <col min="9637" max="9637" width="9.1796875" style="33" customWidth="1"/>
    <col min="9638" max="9641" width="2.7265625" style="33" customWidth="1"/>
    <col min="9642" max="9642" width="61.7265625" style="33" customWidth="1"/>
    <col min="9643" max="9645" width="7.7265625" style="33" customWidth="1"/>
    <col min="9646" max="9646" width="29.7265625" style="33" customWidth="1"/>
    <col min="9647" max="9647" width="8.7265625" style="33" customWidth="1"/>
    <col min="9648" max="9648" width="31.7265625" style="33" customWidth="1"/>
    <col min="9649" max="9650" width="9.1796875" style="33"/>
    <col min="9651" max="9651" width="9.1796875" style="33" customWidth="1"/>
    <col min="9652" max="9885" width="9.1796875" style="33"/>
    <col min="9886" max="9888" width="9.1796875" style="33" customWidth="1"/>
    <col min="9889" max="9892" width="3.1796875" style="33" customWidth="1"/>
    <col min="9893" max="9893" width="9.1796875" style="33" customWidth="1"/>
    <col min="9894" max="9897" width="2.7265625" style="33" customWidth="1"/>
    <col min="9898" max="9898" width="61.7265625" style="33" customWidth="1"/>
    <col min="9899" max="9901" width="7.7265625" style="33" customWidth="1"/>
    <col min="9902" max="9902" width="29.7265625" style="33" customWidth="1"/>
    <col min="9903" max="9903" width="8.7265625" style="33" customWidth="1"/>
    <col min="9904" max="9904" width="31.7265625" style="33" customWidth="1"/>
    <col min="9905" max="9906" width="9.1796875" style="33"/>
    <col min="9907" max="9907" width="9.1796875" style="33" customWidth="1"/>
    <col min="9908" max="10141" width="9.1796875" style="33"/>
    <col min="10142" max="10144" width="9.1796875" style="33" customWidth="1"/>
    <col min="10145" max="10148" width="3.1796875" style="33" customWidth="1"/>
    <col min="10149" max="10149" width="9.1796875" style="33" customWidth="1"/>
    <col min="10150" max="10153" width="2.7265625" style="33" customWidth="1"/>
    <col min="10154" max="10154" width="61.7265625" style="33" customWidth="1"/>
    <col min="10155" max="10157" width="7.7265625" style="33" customWidth="1"/>
    <col min="10158" max="10158" width="29.7265625" style="33" customWidth="1"/>
    <col min="10159" max="10159" width="8.7265625" style="33" customWidth="1"/>
    <col min="10160" max="10160" width="31.7265625" style="33" customWidth="1"/>
    <col min="10161" max="10162" width="9.1796875" style="33"/>
    <col min="10163" max="10163" width="9.1796875" style="33" customWidth="1"/>
    <col min="10164" max="10397" width="9.1796875" style="33"/>
    <col min="10398" max="10400" width="9.1796875" style="33" customWidth="1"/>
    <col min="10401" max="10404" width="3.1796875" style="33" customWidth="1"/>
    <col min="10405" max="10405" width="9.1796875" style="33" customWidth="1"/>
    <col min="10406" max="10409" width="2.7265625" style="33" customWidth="1"/>
    <col min="10410" max="10410" width="61.7265625" style="33" customWidth="1"/>
    <col min="10411" max="10413" width="7.7265625" style="33" customWidth="1"/>
    <col min="10414" max="10414" width="29.7265625" style="33" customWidth="1"/>
    <col min="10415" max="10415" width="8.7265625" style="33" customWidth="1"/>
    <col min="10416" max="10416" width="31.7265625" style="33" customWidth="1"/>
    <col min="10417" max="10418" width="9.1796875" style="33"/>
    <col min="10419" max="10419" width="9.1796875" style="33" customWidth="1"/>
    <col min="10420" max="10653" width="9.1796875" style="33"/>
    <col min="10654" max="10656" width="9.1796875" style="33" customWidth="1"/>
    <col min="10657" max="10660" width="3.1796875" style="33" customWidth="1"/>
    <col min="10661" max="10661" width="9.1796875" style="33" customWidth="1"/>
    <col min="10662" max="10665" width="2.7265625" style="33" customWidth="1"/>
    <col min="10666" max="10666" width="61.7265625" style="33" customWidth="1"/>
    <col min="10667" max="10669" width="7.7265625" style="33" customWidth="1"/>
    <col min="10670" max="10670" width="29.7265625" style="33" customWidth="1"/>
    <col min="10671" max="10671" width="8.7265625" style="33" customWidth="1"/>
    <col min="10672" max="10672" width="31.7265625" style="33" customWidth="1"/>
    <col min="10673" max="10674" width="9.1796875" style="33"/>
    <col min="10675" max="10675" width="9.1796875" style="33" customWidth="1"/>
    <col min="10676" max="10909" width="9.1796875" style="33"/>
    <col min="10910" max="10912" width="9.1796875" style="33" customWidth="1"/>
    <col min="10913" max="10916" width="3.1796875" style="33" customWidth="1"/>
    <col min="10917" max="10917" width="9.1796875" style="33" customWidth="1"/>
    <col min="10918" max="10921" width="2.7265625" style="33" customWidth="1"/>
    <col min="10922" max="10922" width="61.7265625" style="33" customWidth="1"/>
    <col min="10923" max="10925" width="7.7265625" style="33" customWidth="1"/>
    <col min="10926" max="10926" width="29.7265625" style="33" customWidth="1"/>
    <col min="10927" max="10927" width="8.7265625" style="33" customWidth="1"/>
    <col min="10928" max="10928" width="31.7265625" style="33" customWidth="1"/>
    <col min="10929" max="10930" width="9.1796875" style="33"/>
    <col min="10931" max="10931" width="9.1796875" style="33" customWidth="1"/>
    <col min="10932" max="11165" width="9.1796875" style="33"/>
    <col min="11166" max="11168" width="9.1796875" style="33" customWidth="1"/>
    <col min="11169" max="11172" width="3.1796875" style="33" customWidth="1"/>
    <col min="11173" max="11173" width="9.1796875" style="33" customWidth="1"/>
    <col min="11174" max="11177" width="2.7265625" style="33" customWidth="1"/>
    <col min="11178" max="11178" width="61.7265625" style="33" customWidth="1"/>
    <col min="11179" max="11181" width="7.7265625" style="33" customWidth="1"/>
    <col min="11182" max="11182" width="29.7265625" style="33" customWidth="1"/>
    <col min="11183" max="11183" width="8.7265625" style="33" customWidth="1"/>
    <col min="11184" max="11184" width="31.7265625" style="33" customWidth="1"/>
    <col min="11185" max="11186" width="9.1796875" style="33"/>
    <col min="11187" max="11187" width="9.1796875" style="33" customWidth="1"/>
    <col min="11188" max="11421" width="9.1796875" style="33"/>
    <col min="11422" max="11424" width="9.1796875" style="33" customWidth="1"/>
    <col min="11425" max="11428" width="3.1796875" style="33" customWidth="1"/>
    <col min="11429" max="11429" width="9.1796875" style="33" customWidth="1"/>
    <col min="11430" max="11433" width="2.7265625" style="33" customWidth="1"/>
    <col min="11434" max="11434" width="61.7265625" style="33" customWidth="1"/>
    <col min="11435" max="11437" width="7.7265625" style="33" customWidth="1"/>
    <col min="11438" max="11438" width="29.7265625" style="33" customWidth="1"/>
    <col min="11439" max="11439" width="8.7265625" style="33" customWidth="1"/>
    <col min="11440" max="11440" width="31.7265625" style="33" customWidth="1"/>
    <col min="11441" max="11442" width="9.1796875" style="33"/>
    <col min="11443" max="11443" width="9.1796875" style="33" customWidth="1"/>
    <col min="11444" max="11677" width="9.1796875" style="33"/>
    <col min="11678" max="11680" width="9.1796875" style="33" customWidth="1"/>
    <col min="11681" max="11684" width="3.1796875" style="33" customWidth="1"/>
    <col min="11685" max="11685" width="9.1796875" style="33" customWidth="1"/>
    <col min="11686" max="11689" width="2.7265625" style="33" customWidth="1"/>
    <col min="11690" max="11690" width="61.7265625" style="33" customWidth="1"/>
    <col min="11691" max="11693" width="7.7265625" style="33" customWidth="1"/>
    <col min="11694" max="11694" width="29.7265625" style="33" customWidth="1"/>
    <col min="11695" max="11695" width="8.7265625" style="33" customWidth="1"/>
    <col min="11696" max="11696" width="31.7265625" style="33" customWidth="1"/>
    <col min="11697" max="11698" width="9.1796875" style="33"/>
    <col min="11699" max="11699" width="9.1796875" style="33" customWidth="1"/>
    <col min="11700" max="11933" width="9.1796875" style="33"/>
    <col min="11934" max="11936" width="9.1796875" style="33" customWidth="1"/>
    <col min="11937" max="11940" width="3.1796875" style="33" customWidth="1"/>
    <col min="11941" max="11941" width="9.1796875" style="33" customWidth="1"/>
    <col min="11942" max="11945" width="2.7265625" style="33" customWidth="1"/>
    <col min="11946" max="11946" width="61.7265625" style="33" customWidth="1"/>
    <col min="11947" max="11949" width="7.7265625" style="33" customWidth="1"/>
    <col min="11950" max="11950" width="29.7265625" style="33" customWidth="1"/>
    <col min="11951" max="11951" width="8.7265625" style="33" customWidth="1"/>
    <col min="11952" max="11952" width="31.7265625" style="33" customWidth="1"/>
    <col min="11953" max="11954" width="9.1796875" style="33"/>
    <col min="11955" max="11955" width="9.1796875" style="33" customWidth="1"/>
    <col min="11956" max="12189" width="9.1796875" style="33"/>
    <col min="12190" max="12192" width="9.1796875" style="33" customWidth="1"/>
    <col min="12193" max="12196" width="3.1796875" style="33" customWidth="1"/>
    <col min="12197" max="12197" width="9.1796875" style="33" customWidth="1"/>
    <col min="12198" max="12201" width="2.7265625" style="33" customWidth="1"/>
    <col min="12202" max="12202" width="61.7265625" style="33" customWidth="1"/>
    <col min="12203" max="12205" width="7.7265625" style="33" customWidth="1"/>
    <col min="12206" max="12206" width="29.7265625" style="33" customWidth="1"/>
    <col min="12207" max="12207" width="8.7265625" style="33" customWidth="1"/>
    <col min="12208" max="12208" width="31.7265625" style="33" customWidth="1"/>
    <col min="12209" max="12210" width="9.1796875" style="33"/>
    <col min="12211" max="12211" width="9.1796875" style="33" customWidth="1"/>
    <col min="12212" max="12445" width="9.1796875" style="33"/>
    <col min="12446" max="12448" width="9.1796875" style="33" customWidth="1"/>
    <col min="12449" max="12452" width="3.1796875" style="33" customWidth="1"/>
    <col min="12453" max="12453" width="9.1796875" style="33" customWidth="1"/>
    <col min="12454" max="12457" width="2.7265625" style="33" customWidth="1"/>
    <col min="12458" max="12458" width="61.7265625" style="33" customWidth="1"/>
    <col min="12459" max="12461" width="7.7265625" style="33" customWidth="1"/>
    <col min="12462" max="12462" width="29.7265625" style="33" customWidth="1"/>
    <col min="12463" max="12463" width="8.7265625" style="33" customWidth="1"/>
    <col min="12464" max="12464" width="31.7265625" style="33" customWidth="1"/>
    <col min="12465" max="12466" width="9.1796875" style="33"/>
    <col min="12467" max="12467" width="9.1796875" style="33" customWidth="1"/>
    <col min="12468" max="12701" width="9.1796875" style="33"/>
    <col min="12702" max="12704" width="9.1796875" style="33" customWidth="1"/>
    <col min="12705" max="12708" width="3.1796875" style="33" customWidth="1"/>
    <col min="12709" max="12709" width="9.1796875" style="33" customWidth="1"/>
    <col min="12710" max="12713" width="2.7265625" style="33" customWidth="1"/>
    <col min="12714" max="12714" width="61.7265625" style="33" customWidth="1"/>
    <col min="12715" max="12717" width="7.7265625" style="33" customWidth="1"/>
    <col min="12718" max="12718" width="29.7265625" style="33" customWidth="1"/>
    <col min="12719" max="12719" width="8.7265625" style="33" customWidth="1"/>
    <col min="12720" max="12720" width="31.7265625" style="33" customWidth="1"/>
    <col min="12721" max="12722" width="9.1796875" style="33"/>
    <col min="12723" max="12723" width="9.1796875" style="33" customWidth="1"/>
    <col min="12724" max="12957" width="9.1796875" style="33"/>
    <col min="12958" max="12960" width="9.1796875" style="33" customWidth="1"/>
    <col min="12961" max="12964" width="3.1796875" style="33" customWidth="1"/>
    <col min="12965" max="12965" width="9.1796875" style="33" customWidth="1"/>
    <col min="12966" max="12969" width="2.7265625" style="33" customWidth="1"/>
    <col min="12970" max="12970" width="61.7265625" style="33" customWidth="1"/>
    <col min="12971" max="12973" width="7.7265625" style="33" customWidth="1"/>
    <col min="12974" max="12974" width="29.7265625" style="33" customWidth="1"/>
    <col min="12975" max="12975" width="8.7265625" style="33" customWidth="1"/>
    <col min="12976" max="12976" width="31.7265625" style="33" customWidth="1"/>
    <col min="12977" max="12978" width="9.1796875" style="33"/>
    <col min="12979" max="12979" width="9.1796875" style="33" customWidth="1"/>
    <col min="12980" max="13213" width="9.1796875" style="33"/>
    <col min="13214" max="13216" width="9.1796875" style="33" customWidth="1"/>
    <col min="13217" max="13220" width="3.1796875" style="33" customWidth="1"/>
    <col min="13221" max="13221" width="9.1796875" style="33" customWidth="1"/>
    <col min="13222" max="13225" width="2.7265625" style="33" customWidth="1"/>
    <col min="13226" max="13226" width="61.7265625" style="33" customWidth="1"/>
    <col min="13227" max="13229" width="7.7265625" style="33" customWidth="1"/>
    <col min="13230" max="13230" width="29.7265625" style="33" customWidth="1"/>
    <col min="13231" max="13231" width="8.7265625" style="33" customWidth="1"/>
    <col min="13232" max="13232" width="31.7265625" style="33" customWidth="1"/>
    <col min="13233" max="13234" width="9.1796875" style="33"/>
    <col min="13235" max="13235" width="9.1796875" style="33" customWidth="1"/>
    <col min="13236" max="13469" width="9.1796875" style="33"/>
    <col min="13470" max="13472" width="9.1796875" style="33" customWidth="1"/>
    <col min="13473" max="13476" width="3.1796875" style="33" customWidth="1"/>
    <col min="13477" max="13477" width="9.1796875" style="33" customWidth="1"/>
    <col min="13478" max="13481" width="2.7265625" style="33" customWidth="1"/>
    <col min="13482" max="13482" width="61.7265625" style="33" customWidth="1"/>
    <col min="13483" max="13485" width="7.7265625" style="33" customWidth="1"/>
    <col min="13486" max="13486" width="29.7265625" style="33" customWidth="1"/>
    <col min="13487" max="13487" width="8.7265625" style="33" customWidth="1"/>
    <col min="13488" max="13488" width="31.7265625" style="33" customWidth="1"/>
    <col min="13489" max="13490" width="9.1796875" style="33"/>
    <col min="13491" max="13491" width="9.1796875" style="33" customWidth="1"/>
    <col min="13492" max="13725" width="9.1796875" style="33"/>
    <col min="13726" max="13728" width="9.1796875" style="33" customWidth="1"/>
    <col min="13729" max="13732" width="3.1796875" style="33" customWidth="1"/>
    <col min="13733" max="13733" width="9.1796875" style="33" customWidth="1"/>
    <col min="13734" max="13737" width="2.7265625" style="33" customWidth="1"/>
    <col min="13738" max="13738" width="61.7265625" style="33" customWidth="1"/>
    <col min="13739" max="13741" width="7.7265625" style="33" customWidth="1"/>
    <col min="13742" max="13742" width="29.7265625" style="33" customWidth="1"/>
    <col min="13743" max="13743" width="8.7265625" style="33" customWidth="1"/>
    <col min="13744" max="13744" width="31.7265625" style="33" customWidth="1"/>
    <col min="13745" max="13746" width="9.1796875" style="33"/>
    <col min="13747" max="13747" width="9.1796875" style="33" customWidth="1"/>
    <col min="13748" max="13981" width="9.1796875" style="33"/>
    <col min="13982" max="13984" width="9.1796875" style="33" customWidth="1"/>
    <col min="13985" max="13988" width="3.1796875" style="33" customWidth="1"/>
    <col min="13989" max="13989" width="9.1796875" style="33" customWidth="1"/>
    <col min="13990" max="13993" width="2.7265625" style="33" customWidth="1"/>
    <col min="13994" max="13994" width="61.7265625" style="33" customWidth="1"/>
    <col min="13995" max="13997" width="7.7265625" style="33" customWidth="1"/>
    <col min="13998" max="13998" width="29.7265625" style="33" customWidth="1"/>
    <col min="13999" max="13999" width="8.7265625" style="33" customWidth="1"/>
    <col min="14000" max="14000" width="31.7265625" style="33" customWidth="1"/>
    <col min="14001" max="14002" width="9.1796875" style="33"/>
    <col min="14003" max="14003" width="9.1796875" style="33" customWidth="1"/>
    <col min="14004" max="14237" width="9.1796875" style="33"/>
    <col min="14238" max="14240" width="9.1796875" style="33" customWidth="1"/>
    <col min="14241" max="14244" width="3.1796875" style="33" customWidth="1"/>
    <col min="14245" max="14245" width="9.1796875" style="33" customWidth="1"/>
    <col min="14246" max="14249" width="2.7265625" style="33" customWidth="1"/>
    <col min="14250" max="14250" width="61.7265625" style="33" customWidth="1"/>
    <col min="14251" max="14253" width="7.7265625" style="33" customWidth="1"/>
    <col min="14254" max="14254" width="29.7265625" style="33" customWidth="1"/>
    <col min="14255" max="14255" width="8.7265625" style="33" customWidth="1"/>
    <col min="14256" max="14256" width="31.7265625" style="33" customWidth="1"/>
    <col min="14257" max="14258" width="9.1796875" style="33"/>
    <col min="14259" max="14259" width="9.1796875" style="33" customWidth="1"/>
    <col min="14260" max="14493" width="9.1796875" style="33"/>
    <col min="14494" max="14496" width="9.1796875" style="33" customWidth="1"/>
    <col min="14497" max="14500" width="3.1796875" style="33" customWidth="1"/>
    <col min="14501" max="14501" width="9.1796875" style="33" customWidth="1"/>
    <col min="14502" max="14505" width="2.7265625" style="33" customWidth="1"/>
    <col min="14506" max="14506" width="61.7265625" style="33" customWidth="1"/>
    <col min="14507" max="14509" width="7.7265625" style="33" customWidth="1"/>
    <col min="14510" max="14510" width="29.7265625" style="33" customWidth="1"/>
    <col min="14511" max="14511" width="8.7265625" style="33" customWidth="1"/>
    <col min="14512" max="14512" width="31.7265625" style="33" customWidth="1"/>
    <col min="14513" max="14514" width="9.1796875" style="33"/>
    <col min="14515" max="14515" width="9.1796875" style="33" customWidth="1"/>
    <col min="14516" max="14749" width="9.1796875" style="33"/>
    <col min="14750" max="14752" width="9.1796875" style="33" customWidth="1"/>
    <col min="14753" max="14756" width="3.1796875" style="33" customWidth="1"/>
    <col min="14757" max="14757" width="9.1796875" style="33" customWidth="1"/>
    <col min="14758" max="14761" width="2.7265625" style="33" customWidth="1"/>
    <col min="14762" max="14762" width="61.7265625" style="33" customWidth="1"/>
    <col min="14763" max="14765" width="7.7265625" style="33" customWidth="1"/>
    <col min="14766" max="14766" width="29.7265625" style="33" customWidth="1"/>
    <col min="14767" max="14767" width="8.7265625" style="33" customWidth="1"/>
    <col min="14768" max="14768" width="31.7265625" style="33" customWidth="1"/>
    <col min="14769" max="14770" width="9.1796875" style="33"/>
    <col min="14771" max="14771" width="9.1796875" style="33" customWidth="1"/>
    <col min="14772" max="15005" width="9.1796875" style="33"/>
    <col min="15006" max="15008" width="9.1796875" style="33" customWidth="1"/>
    <col min="15009" max="15012" width="3.1796875" style="33" customWidth="1"/>
    <col min="15013" max="15013" width="9.1796875" style="33" customWidth="1"/>
    <col min="15014" max="15017" width="2.7265625" style="33" customWidth="1"/>
    <col min="15018" max="15018" width="61.7265625" style="33" customWidth="1"/>
    <col min="15019" max="15021" width="7.7265625" style="33" customWidth="1"/>
    <col min="15022" max="15022" width="29.7265625" style="33" customWidth="1"/>
    <col min="15023" max="15023" width="8.7265625" style="33" customWidth="1"/>
    <col min="15024" max="15024" width="31.7265625" style="33" customWidth="1"/>
    <col min="15025" max="15026" width="9.1796875" style="33"/>
    <col min="15027" max="15027" width="9.1796875" style="33" customWidth="1"/>
    <col min="15028" max="15261" width="9.1796875" style="33"/>
    <col min="15262" max="15264" width="9.1796875" style="33" customWidth="1"/>
    <col min="15265" max="15268" width="3.1796875" style="33" customWidth="1"/>
    <col min="15269" max="15269" width="9.1796875" style="33" customWidth="1"/>
    <col min="15270" max="15273" width="2.7265625" style="33" customWidth="1"/>
    <col min="15274" max="15274" width="61.7265625" style="33" customWidth="1"/>
    <col min="15275" max="15277" width="7.7265625" style="33" customWidth="1"/>
    <col min="15278" max="15278" width="29.7265625" style="33" customWidth="1"/>
    <col min="15279" max="15279" width="8.7265625" style="33" customWidth="1"/>
    <col min="15280" max="15280" width="31.7265625" style="33" customWidth="1"/>
    <col min="15281" max="15282" width="9.1796875" style="33"/>
    <col min="15283" max="15283" width="9.1796875" style="33" customWidth="1"/>
    <col min="15284" max="15517" width="9.1796875" style="33"/>
    <col min="15518" max="15520" width="9.1796875" style="33" customWidth="1"/>
    <col min="15521" max="15524" width="3.1796875" style="33" customWidth="1"/>
    <col min="15525" max="15525" width="9.1796875" style="33" customWidth="1"/>
    <col min="15526" max="15529" width="2.7265625" style="33" customWidth="1"/>
    <col min="15530" max="15530" width="61.7265625" style="33" customWidth="1"/>
    <col min="15531" max="15533" width="7.7265625" style="33" customWidth="1"/>
    <col min="15534" max="15534" width="29.7265625" style="33" customWidth="1"/>
    <col min="15535" max="15535" width="8.7265625" style="33" customWidth="1"/>
    <col min="15536" max="15536" width="31.7265625" style="33" customWidth="1"/>
    <col min="15537" max="15538" width="9.1796875" style="33"/>
    <col min="15539" max="15539" width="9.1796875" style="33" customWidth="1"/>
    <col min="15540" max="15773" width="9.1796875" style="33"/>
    <col min="15774" max="15776" width="9.1796875" style="33" customWidth="1"/>
    <col min="15777" max="15780" width="3.1796875" style="33" customWidth="1"/>
    <col min="15781" max="15781" width="9.1796875" style="33" customWidth="1"/>
    <col min="15782" max="15785" width="2.7265625" style="33" customWidth="1"/>
    <col min="15786" max="15786" width="61.7265625" style="33" customWidth="1"/>
    <col min="15787" max="15789" width="7.7265625" style="33" customWidth="1"/>
    <col min="15790" max="15790" width="29.7265625" style="33" customWidth="1"/>
    <col min="15791" max="15791" width="8.7265625" style="33" customWidth="1"/>
    <col min="15792" max="15792" width="31.7265625" style="33" customWidth="1"/>
    <col min="15793" max="15794" width="9.1796875" style="33"/>
    <col min="15795" max="15795" width="9.1796875" style="33" customWidth="1"/>
    <col min="15796" max="16029" width="9.1796875" style="33"/>
    <col min="16030" max="16032" width="9.1796875" style="33" customWidth="1"/>
    <col min="16033" max="16036" width="3.1796875" style="33" customWidth="1"/>
    <col min="16037" max="16037" width="9.1796875" style="33" customWidth="1"/>
    <col min="16038" max="16041" width="2.7265625" style="33" customWidth="1"/>
    <col min="16042" max="16042" width="61.7265625" style="33" customWidth="1"/>
    <col min="16043" max="16045" width="7.7265625" style="33" customWidth="1"/>
    <col min="16046" max="16046" width="29.7265625" style="33" customWidth="1"/>
    <col min="16047" max="16047" width="8.7265625" style="33" customWidth="1"/>
    <col min="16048" max="16048" width="31.7265625" style="33" customWidth="1"/>
    <col min="16049" max="16050" width="9.1796875" style="33"/>
    <col min="16051" max="16051" width="9.1796875" style="33" customWidth="1"/>
    <col min="16052" max="16301" width="9.1796875" style="33"/>
    <col min="16302" max="16384" width="9.1796875" style="33" customWidth="1"/>
  </cols>
  <sheetData>
    <row r="1" spans="1:48 16301:16301" ht="15.5" x14ac:dyDescent="0.35">
      <c r="D1" s="27" t="s">
        <v>373</v>
      </c>
      <c r="J1" s="13"/>
      <c r="K1" s="13"/>
      <c r="L1" s="13"/>
      <c r="M1" s="13"/>
      <c r="N1" s="30"/>
      <c r="O1" s="30"/>
      <c r="P1" s="31"/>
      <c r="Q1" s="32"/>
      <c r="R1" s="31"/>
      <c r="S1" s="33"/>
      <c r="T1" s="31"/>
      <c r="U1" s="31"/>
      <c r="V1" s="31"/>
      <c r="W1" s="30"/>
      <c r="X1" s="30"/>
      <c r="Y1" s="30"/>
      <c r="Z1" s="30"/>
      <c r="AA1" s="30"/>
      <c r="AB1" s="31"/>
      <c r="AC1" s="31"/>
      <c r="AD1" s="31"/>
      <c r="AE1" s="33"/>
      <c r="AF1" s="31"/>
      <c r="AG1" s="31"/>
      <c r="AH1" s="31"/>
      <c r="AI1" s="31"/>
      <c r="AJ1" s="31"/>
      <c r="AK1" s="31"/>
      <c r="AL1" s="31"/>
      <c r="AM1" s="31"/>
      <c r="AN1" s="31"/>
      <c r="AO1" s="31"/>
      <c r="AP1" s="31"/>
      <c r="AQ1" s="31"/>
    </row>
    <row r="2" spans="1:48 16301:16301" ht="16" thickBot="1" x14ac:dyDescent="0.4">
      <c r="D2" s="34" t="str">
        <f>LEFT(Country!B3,3)</f>
        <v>AUS</v>
      </c>
      <c r="J2" s="30"/>
      <c r="K2" s="30"/>
      <c r="L2" s="30"/>
      <c r="M2" s="32"/>
      <c r="N2" s="30"/>
      <c r="O2" s="30"/>
      <c r="P2" s="30"/>
      <c r="Q2" s="30"/>
      <c r="R2" s="35"/>
      <c r="S2" s="36"/>
      <c r="T2" s="36"/>
      <c r="U2" s="36"/>
      <c r="V2" s="30"/>
      <c r="W2" s="30"/>
      <c r="X2" s="30"/>
      <c r="Y2" s="30"/>
      <c r="Z2" s="30"/>
      <c r="AA2" s="30"/>
      <c r="AB2" s="30"/>
      <c r="AC2" s="30"/>
      <c r="AD2" s="35"/>
      <c r="AE2" s="36"/>
      <c r="AF2" s="36"/>
      <c r="AG2" s="36"/>
      <c r="AH2" s="36"/>
      <c r="AI2" s="36"/>
      <c r="AJ2" s="36"/>
      <c r="AK2" s="36"/>
      <c r="AL2" s="37"/>
      <c r="AM2" s="37"/>
    </row>
    <row r="3" spans="1:48 16301:16301" ht="22.5" customHeight="1" thickBot="1" x14ac:dyDescent="0.35">
      <c r="D3" s="38"/>
      <c r="E3" s="39"/>
      <c r="F3" s="39"/>
      <c r="G3" s="39"/>
      <c r="H3" s="40"/>
      <c r="I3" s="41"/>
      <c r="J3" s="211" t="s">
        <v>241</v>
      </c>
      <c r="K3" s="212"/>
      <c r="L3" s="212"/>
      <c r="M3" s="213"/>
      <c r="N3" s="214" t="s">
        <v>408</v>
      </c>
      <c r="O3" s="214"/>
      <c r="P3" s="214"/>
      <c r="Q3" s="214"/>
      <c r="R3" s="214"/>
      <c r="S3" s="214"/>
      <c r="T3" s="214"/>
      <c r="U3" s="214"/>
      <c r="V3" s="214"/>
      <c r="W3" s="215"/>
      <c r="X3" s="239" t="s">
        <v>241</v>
      </c>
      <c r="Y3" s="240"/>
      <c r="Z3" s="240"/>
      <c r="AA3" s="241"/>
      <c r="AB3" s="216" t="s">
        <v>242</v>
      </c>
      <c r="AC3" s="217"/>
      <c r="AD3" s="217"/>
      <c r="AE3" s="217"/>
      <c r="AF3" s="217"/>
      <c r="AG3" s="217"/>
      <c r="AH3" s="217"/>
      <c r="AI3" s="217"/>
      <c r="AJ3" s="217"/>
      <c r="AK3" s="217"/>
      <c r="AL3" s="217"/>
      <c r="AM3" s="217"/>
      <c r="AN3" s="217"/>
      <c r="AO3" s="217"/>
      <c r="AP3" s="217"/>
      <c r="AQ3" s="218"/>
      <c r="AS3" s="219" t="s">
        <v>251</v>
      </c>
      <c r="AT3" s="220"/>
      <c r="AU3" s="220"/>
      <c r="AV3" s="221"/>
    </row>
    <row r="4" spans="1:48 16301:16301" s="100" customFormat="1" ht="147.75" customHeight="1" thickBot="1" x14ac:dyDescent="0.3">
      <c r="A4" s="90" t="s">
        <v>112</v>
      </c>
      <c r="B4" s="91" t="s">
        <v>15</v>
      </c>
      <c r="C4" s="90" t="s">
        <v>5</v>
      </c>
      <c r="D4" s="259" t="s">
        <v>80</v>
      </c>
      <c r="E4" s="260"/>
      <c r="F4" s="260"/>
      <c r="G4" s="260"/>
      <c r="H4" s="261"/>
      <c r="I4" s="92" t="s">
        <v>449</v>
      </c>
      <c r="J4" s="93"/>
      <c r="K4" s="94"/>
      <c r="L4" s="94"/>
      <c r="M4" s="94"/>
      <c r="N4" s="142" t="s">
        <v>243</v>
      </c>
      <c r="O4" s="143" t="s">
        <v>244</v>
      </c>
      <c r="P4" s="144" t="s">
        <v>516</v>
      </c>
      <c r="Q4" s="143" t="s">
        <v>517</v>
      </c>
      <c r="R4" s="143" t="s">
        <v>518</v>
      </c>
      <c r="S4" s="143" t="s">
        <v>519</v>
      </c>
      <c r="T4" s="143" t="s">
        <v>520</v>
      </c>
      <c r="U4" s="143" t="s">
        <v>521</v>
      </c>
      <c r="V4" s="145" t="s">
        <v>522</v>
      </c>
      <c r="W4" s="146" t="s">
        <v>523</v>
      </c>
      <c r="X4" s="147"/>
      <c r="Y4" s="148"/>
      <c r="Z4" s="143"/>
      <c r="AA4" s="147"/>
      <c r="AB4" s="142" t="s">
        <v>245</v>
      </c>
      <c r="AC4" s="143" t="s">
        <v>246</v>
      </c>
      <c r="AD4" s="143" t="s">
        <v>518</v>
      </c>
      <c r="AE4" s="143" t="s">
        <v>519</v>
      </c>
      <c r="AF4" s="149" t="s">
        <v>524</v>
      </c>
      <c r="AG4" s="143" t="s">
        <v>247</v>
      </c>
      <c r="AH4" s="143" t="s">
        <v>521</v>
      </c>
      <c r="AI4" s="150" t="s">
        <v>525</v>
      </c>
      <c r="AJ4" s="143" t="s">
        <v>519</v>
      </c>
      <c r="AK4" s="151" t="s">
        <v>526</v>
      </c>
      <c r="AL4" s="143" t="s">
        <v>247</v>
      </c>
      <c r="AM4" s="143" t="s">
        <v>521</v>
      </c>
      <c r="AN4" s="143" t="s">
        <v>527</v>
      </c>
      <c r="AO4" s="150" t="s">
        <v>248</v>
      </c>
      <c r="AP4" s="143" t="s">
        <v>249</v>
      </c>
      <c r="AQ4" s="152" t="s">
        <v>250</v>
      </c>
      <c r="AR4" s="96"/>
      <c r="AS4" s="95"/>
      <c r="AT4" s="97"/>
      <c r="AU4" s="98"/>
      <c r="AV4" s="99"/>
    </row>
    <row r="5" spans="1:48 16301:16301" ht="60" customHeight="1" x14ac:dyDescent="0.3">
      <c r="A5" s="19"/>
      <c r="B5" s="20"/>
      <c r="C5" s="19"/>
      <c r="D5" s="243" t="s">
        <v>360</v>
      </c>
      <c r="E5" s="244"/>
      <c r="F5" s="244"/>
      <c r="G5" s="244"/>
      <c r="H5" s="245"/>
      <c r="I5" s="134"/>
      <c r="J5" s="190"/>
      <c r="K5" s="191"/>
      <c r="L5" s="191"/>
      <c r="M5" s="192"/>
      <c r="N5" s="126"/>
      <c r="O5" s="127"/>
      <c r="P5" s="193"/>
      <c r="Q5" s="125"/>
      <c r="R5" s="125"/>
      <c r="S5" s="128"/>
      <c r="T5" s="128"/>
      <c r="U5" s="125"/>
      <c r="V5" s="125"/>
      <c r="W5" s="129"/>
      <c r="X5" s="126"/>
      <c r="Y5" s="128"/>
      <c r="Z5" s="128"/>
      <c r="AA5" s="194"/>
      <c r="AB5" s="169"/>
      <c r="AC5" s="170"/>
      <c r="AD5" s="125"/>
      <c r="AE5" s="128"/>
      <c r="AF5" s="130"/>
      <c r="AG5" s="128"/>
      <c r="AH5" s="125"/>
      <c r="AI5" s="127"/>
      <c r="AJ5" s="125"/>
      <c r="AK5" s="131"/>
      <c r="AL5" s="125"/>
      <c r="AM5" s="128"/>
      <c r="AN5" s="132"/>
      <c r="AO5" s="132"/>
      <c r="AP5" s="125"/>
      <c r="AQ5" s="133"/>
      <c r="AR5" s="44"/>
      <c r="AS5" s="43"/>
      <c r="AT5" s="45"/>
      <c r="AU5" s="45"/>
      <c r="AV5" s="42"/>
    </row>
    <row r="6" spans="1:48 16301:16301" ht="66" customHeight="1" x14ac:dyDescent="0.45">
      <c r="A6" s="153" t="str">
        <f t="shared" ref="A6:A7" si="0">IF(E6&lt;&gt;"",MID(E6,FIND("(Q",E6)+1,7),MID(F6,FIND("(Q",F6)+1,7))</f>
        <v>Q7.1.00</v>
      </c>
      <c r="B6" s="20" t="s">
        <v>238</v>
      </c>
      <c r="C6" s="19"/>
      <c r="D6" s="46"/>
      <c r="E6" s="234" t="s">
        <v>382</v>
      </c>
      <c r="F6" s="234"/>
      <c r="G6" s="234"/>
      <c r="H6" s="235"/>
      <c r="I6" s="154" t="s">
        <v>388</v>
      </c>
      <c r="J6" s="195"/>
      <c r="K6" s="196"/>
      <c r="L6" s="196"/>
      <c r="M6" s="197"/>
      <c r="N6" s="101" t="s">
        <v>534</v>
      </c>
      <c r="O6" s="103" t="s">
        <v>515</v>
      </c>
      <c r="P6" s="198"/>
      <c r="Q6" s="102"/>
      <c r="R6" s="102"/>
      <c r="S6" s="102"/>
      <c r="T6" s="102"/>
      <c r="U6" s="102"/>
      <c r="V6" s="103" t="str">
        <f>IF(AND(T6="",R6="",P6="",N6=""),"",IF(AND(T6="",R6="", P6=""),N6,IF(AND(T6="", R6="",P6&lt;&gt;""),P6,IF(AND(T6="",R6&lt;&gt;""),R6,T6))))</f>
        <v/>
      </c>
      <c r="W6" s="104"/>
      <c r="X6" s="199"/>
      <c r="Y6" s="200"/>
      <c r="Z6" s="200"/>
      <c r="AA6" s="201"/>
      <c r="AB6" s="171"/>
      <c r="AC6" s="172"/>
      <c r="AD6" s="105"/>
      <c r="AE6" s="105"/>
      <c r="AF6" s="155" t="str">
        <f t="shared" ref="AF6:AF7" si="1">IF(AND(AD6="",AB6=""),"",IF(AND(AD6="",AB6&lt;&gt;""),AB6,IF(AND(AD6="",AB6&lt;&gt;""),AB6,AD6)))</f>
        <v/>
      </c>
      <c r="AG6" s="105"/>
      <c r="AH6" s="105"/>
      <c r="AI6" s="106"/>
      <c r="AJ6" s="105"/>
      <c r="AK6" s="155" t="str">
        <f t="shared" ref="AK6:AK7" si="2">IF(AND(AI6="",AG6="",AF6=""),"",IF(AND(AI6="",AG6=""),AF6,IF(AND(AI6="",AG6&lt;&gt;""),AG6,IF(AND(AI6="",AG6&lt;&gt;""),AG6,AI6))))</f>
        <v/>
      </c>
      <c r="AL6" s="105"/>
      <c r="AM6" s="105"/>
      <c r="AN6" s="105"/>
      <c r="AO6" s="105"/>
      <c r="AP6" s="155" t="str">
        <f t="shared" ref="AP6:AP7" si="3">IF(AND(AN6="",AL6="",AK6=""),".",IF(AND(AN6="",AL6=""),AK6,IF(AND(AN6="",AL6&lt;&gt;""),AL6,IF(AND(AN6="",AL6&lt;&gt;""),AL6,AN6))))</f>
        <v>.</v>
      </c>
      <c r="AQ6" s="107"/>
      <c r="AR6" s="44"/>
      <c r="AS6" s="43"/>
      <c r="AT6" s="45"/>
      <c r="AU6" s="45"/>
      <c r="AV6" s="47"/>
    </row>
    <row r="7" spans="1:48 16301:16301" ht="57" customHeight="1" x14ac:dyDescent="0.45">
      <c r="A7" s="153" t="str">
        <f t="shared" si="0"/>
        <v>Q7.1.01</v>
      </c>
      <c r="B7" s="20" t="s">
        <v>238</v>
      </c>
      <c r="C7" s="19"/>
      <c r="D7" s="46"/>
      <c r="E7" s="234" t="s">
        <v>383</v>
      </c>
      <c r="F7" s="234"/>
      <c r="G7" s="234"/>
      <c r="H7" s="235"/>
      <c r="I7" s="156" t="s">
        <v>389</v>
      </c>
      <c r="J7" s="195"/>
      <c r="K7" s="196"/>
      <c r="L7" s="196"/>
      <c r="M7" s="197"/>
      <c r="N7" s="101" t="s">
        <v>534</v>
      </c>
      <c r="O7" s="103" t="s">
        <v>515</v>
      </c>
      <c r="P7" s="198"/>
      <c r="Q7" s="102"/>
      <c r="R7" s="102"/>
      <c r="S7" s="102"/>
      <c r="T7" s="102"/>
      <c r="U7" s="102"/>
      <c r="V7" s="103" t="str">
        <f t="shared" ref="V7:V70" si="4">IF(AND(T7="",R7="",P7="",N7=""),"",IF(AND(T7="",R7="", P7=""),N7,IF(AND(T7="", R7="",P7&lt;&gt;""),P7,IF(AND(T7="",R7&lt;&gt;""),R7,T7))))</f>
        <v/>
      </c>
      <c r="W7" s="104"/>
      <c r="X7" s="199"/>
      <c r="Y7" s="200"/>
      <c r="Z7" s="200"/>
      <c r="AA7" s="201"/>
      <c r="AB7" s="171"/>
      <c r="AC7" s="172"/>
      <c r="AD7" s="105"/>
      <c r="AE7" s="105"/>
      <c r="AF7" s="155" t="str">
        <f t="shared" si="1"/>
        <v/>
      </c>
      <c r="AG7" s="105"/>
      <c r="AH7" s="105"/>
      <c r="AI7" s="106"/>
      <c r="AJ7" s="105"/>
      <c r="AK7" s="155" t="str">
        <f t="shared" si="2"/>
        <v/>
      </c>
      <c r="AL7" s="105"/>
      <c r="AM7" s="105"/>
      <c r="AN7" s="106"/>
      <c r="AO7" s="105"/>
      <c r="AP7" s="155" t="str">
        <f t="shared" si="3"/>
        <v>.</v>
      </c>
      <c r="AQ7" s="108"/>
      <c r="AR7" s="44"/>
      <c r="AS7" s="43"/>
      <c r="AT7" s="45"/>
      <c r="AU7" s="45"/>
      <c r="AV7" s="47"/>
    </row>
    <row r="8" spans="1:48 16301:16301" ht="198" customHeight="1" x14ac:dyDescent="0.25">
      <c r="A8" s="153"/>
      <c r="B8" s="19"/>
      <c r="C8" s="19"/>
      <c r="D8" s="236" t="s">
        <v>370</v>
      </c>
      <c r="E8" s="237"/>
      <c r="F8" s="237"/>
      <c r="G8" s="237"/>
      <c r="H8" s="238"/>
      <c r="I8" s="189" t="s">
        <v>400</v>
      </c>
      <c r="J8" s="48"/>
      <c r="K8" s="49"/>
      <c r="L8" s="49"/>
      <c r="M8" s="137"/>
      <c r="N8" s="181"/>
      <c r="O8" s="109"/>
      <c r="P8" s="110"/>
      <c r="Q8" s="110"/>
      <c r="R8" s="111"/>
      <c r="S8" s="111"/>
      <c r="T8" s="111"/>
      <c r="U8" s="111"/>
      <c r="V8" s="110"/>
      <c r="W8" s="140"/>
      <c r="X8" s="199"/>
      <c r="Y8" s="200"/>
      <c r="Z8" s="200"/>
      <c r="AA8" s="201"/>
      <c r="AB8" s="173"/>
      <c r="AC8" s="174"/>
      <c r="AD8" s="111"/>
      <c r="AE8" s="111"/>
      <c r="AF8" s="110"/>
      <c r="AG8" s="111"/>
      <c r="AH8" s="111"/>
      <c r="AI8" s="111"/>
      <c r="AJ8" s="111"/>
      <c r="AK8" s="110"/>
      <c r="AL8" s="111"/>
      <c r="AM8" s="111"/>
      <c r="AN8" s="111"/>
      <c r="AO8" s="111"/>
      <c r="AP8" s="110"/>
      <c r="AQ8" s="112"/>
      <c r="AR8" s="50"/>
      <c r="AT8" s="51"/>
      <c r="AU8" s="51"/>
      <c r="AV8" s="52"/>
    </row>
    <row r="9" spans="1:48 16301:16301" ht="195" customHeight="1" x14ac:dyDescent="0.25">
      <c r="A9" s="153" t="str">
        <f>IF(E9&lt;&gt;"",MID(E9,FIND("(Q",E9)+1,7),MID(F9,FIND("(Q",F9)+1,7))</f>
        <v>Q7.1.02</v>
      </c>
      <c r="B9" s="20" t="s">
        <v>46</v>
      </c>
      <c r="C9" s="21" t="s">
        <v>113</v>
      </c>
      <c r="D9" s="76"/>
      <c r="E9" s="227" t="s">
        <v>359</v>
      </c>
      <c r="F9" s="227"/>
      <c r="G9" s="227"/>
      <c r="H9" s="228"/>
      <c r="I9" s="185" t="s">
        <v>420</v>
      </c>
      <c r="J9" s="48"/>
      <c r="K9" s="49"/>
      <c r="L9" s="49"/>
      <c r="M9" s="137"/>
      <c r="N9" s="101" t="s">
        <v>83</v>
      </c>
      <c r="O9" s="103" t="str">
        <f t="shared" ref="O9"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103"/>
      <c r="Q9" s="113"/>
      <c r="R9" s="114"/>
      <c r="S9" s="114"/>
      <c r="T9" s="114"/>
      <c r="U9" s="114"/>
      <c r="V9" s="103" t="str">
        <f t="shared" si="4"/>
        <v>State level (for federal states)</v>
      </c>
      <c r="W9" s="157"/>
      <c r="X9" s="202"/>
      <c r="Y9" s="110"/>
      <c r="Z9" s="111"/>
      <c r="AA9" s="112"/>
      <c r="AB9" s="175"/>
      <c r="AC9" s="176"/>
      <c r="AD9" s="116"/>
      <c r="AE9" s="116"/>
      <c r="AF9" s="155" t="str">
        <f t="shared" ref="AF9:AF72" si="6">IF(AND(AD9="",AB9=""),"",IF(AND(AD9="",AB9&lt;&gt;""),AB9,IF(AND(AD9="",AB9&lt;&gt;""),AB9,AD9)))</f>
        <v/>
      </c>
      <c r="AG9" s="116"/>
      <c r="AH9" s="116"/>
      <c r="AI9" s="116"/>
      <c r="AJ9" s="116"/>
      <c r="AK9" s="155" t="str">
        <f t="shared" ref="AK9:AK72" si="7">IF(AND(AI9="",AG9="",AF9=""),"",IF(AND(AI9="",AG9=""),AF9,IF(AND(AI9="",AG9&lt;&gt;""),AG9,IF(AND(AI9="",AG9&lt;&gt;""),AG9,AI9))))</f>
        <v/>
      </c>
      <c r="AL9" s="116"/>
      <c r="AM9" s="116"/>
      <c r="AN9" s="115"/>
      <c r="AO9" s="116"/>
      <c r="AP9" s="155" t="str">
        <f t="shared" ref="AP9:AP72" si="8">IF(AND(AN9="",AL9="",AK9=""),".",IF(AND(AN9="",AL9=""),AK9,IF(AND(AN9="",AL9&lt;&gt;""),AL9,IF(AND(AN9="",AL9&lt;&gt;""),AL9,AN9))))</f>
        <v>.</v>
      </c>
      <c r="AQ9" s="117"/>
      <c r="AR9" s="50"/>
      <c r="AT9" s="51"/>
      <c r="AU9" s="51"/>
      <c r="AV9" s="52"/>
    </row>
    <row r="10" spans="1:48 16301:16301" ht="80.25" customHeight="1" x14ac:dyDescent="0.25">
      <c r="A10" s="153"/>
      <c r="B10" s="20"/>
      <c r="C10" s="21"/>
      <c r="D10" s="76"/>
      <c r="E10" s="232" t="s">
        <v>256</v>
      </c>
      <c r="F10" s="232"/>
      <c r="G10" s="232"/>
      <c r="H10" s="233"/>
      <c r="I10" s="185" t="s">
        <v>418</v>
      </c>
      <c r="J10" s="48"/>
      <c r="K10" s="49"/>
      <c r="L10" s="49"/>
      <c r="M10" s="137"/>
      <c r="N10" s="181"/>
      <c r="O10" s="110"/>
      <c r="P10" s="110"/>
      <c r="Q10" s="203"/>
      <c r="R10" s="111"/>
      <c r="S10" s="111"/>
      <c r="T10" s="111"/>
      <c r="U10" s="111"/>
      <c r="V10" s="110"/>
      <c r="W10" s="140"/>
      <c r="X10" s="202"/>
      <c r="Y10" s="110"/>
      <c r="Z10" s="111"/>
      <c r="AA10" s="112"/>
      <c r="AB10" s="141"/>
      <c r="AC10" s="174"/>
      <c r="AD10" s="111"/>
      <c r="AE10" s="111"/>
      <c r="AF10" s="110"/>
      <c r="AG10" s="111"/>
      <c r="AH10" s="111"/>
      <c r="AI10" s="111"/>
      <c r="AJ10" s="111"/>
      <c r="AK10" s="110"/>
      <c r="AL10" s="111"/>
      <c r="AM10" s="111"/>
      <c r="AN10" s="109"/>
      <c r="AO10" s="111"/>
      <c r="AP10" s="110"/>
      <c r="AQ10" s="118"/>
      <c r="AR10" s="50"/>
      <c r="AT10" s="51"/>
      <c r="AU10" s="51"/>
      <c r="AV10" s="52"/>
    </row>
    <row r="11" spans="1:48 16301:16301" ht="47.15" customHeight="1" x14ac:dyDescent="0.25">
      <c r="A11" s="153" t="str">
        <f>MID(E10,FIND("(Q",E10)+1,6)&amp;"_i"</f>
        <v>Q7.1.1_i</v>
      </c>
      <c r="B11" s="20" t="s">
        <v>18</v>
      </c>
      <c r="C11" s="21" t="s">
        <v>114</v>
      </c>
      <c r="D11" s="76"/>
      <c r="E11" s="186"/>
      <c r="F11" s="227" t="s">
        <v>1</v>
      </c>
      <c r="G11" s="227"/>
      <c r="H11" s="228"/>
      <c r="I11" s="184"/>
      <c r="J11" s="48"/>
      <c r="K11" s="49"/>
      <c r="L11" s="49"/>
      <c r="M11" s="137"/>
      <c r="N11" s="101" t="s">
        <v>32</v>
      </c>
      <c r="O11" s="103" t="str">
        <f t="shared" ref="O11:O12" si="9">IF(OR(B11="NI",B11="N"),"New question introduced in 2023 - Please answer this question for the year of the previous update in Column P",IF(B11="EC","Small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11" s="103"/>
      <c r="Q11" s="113"/>
      <c r="R11" s="114"/>
      <c r="S11" s="114"/>
      <c r="T11" s="114"/>
      <c r="U11" s="114"/>
      <c r="V11" s="103" t="str">
        <f t="shared" si="4"/>
        <v>not required</v>
      </c>
      <c r="W11" s="157"/>
      <c r="X11" s="202"/>
      <c r="Y11" s="110"/>
      <c r="Z11" s="111"/>
      <c r="AA11" s="112"/>
      <c r="AB11" s="175"/>
      <c r="AC11" s="176"/>
      <c r="AD11" s="116"/>
      <c r="AE11" s="116"/>
      <c r="AF11" s="155" t="str">
        <f t="shared" si="6"/>
        <v/>
      </c>
      <c r="AG11" s="116"/>
      <c r="AH11" s="116"/>
      <c r="AI11" s="116"/>
      <c r="AJ11" s="116"/>
      <c r="AK11" s="155" t="str">
        <f t="shared" si="7"/>
        <v/>
      </c>
      <c r="AL11" s="116"/>
      <c r="AM11" s="116"/>
      <c r="AN11" s="115"/>
      <c r="AO11" s="116"/>
      <c r="AP11" s="155" t="str">
        <f t="shared" si="8"/>
        <v>.</v>
      </c>
      <c r="AQ11" s="117"/>
      <c r="AR11" s="50"/>
      <c r="AT11" s="51"/>
      <c r="AU11" s="51"/>
      <c r="AV11" s="52"/>
    </row>
    <row r="12" spans="1:48 16301:16301" ht="48.65" customHeight="1" x14ac:dyDescent="0.25">
      <c r="A12" s="153" t="str">
        <f>MID(E10,FIND("(Q",E10)+1,6)&amp;"_ii"</f>
        <v>Q7.1.1_ii</v>
      </c>
      <c r="B12" s="20" t="s">
        <v>18</v>
      </c>
      <c r="C12" s="21" t="s">
        <v>115</v>
      </c>
      <c r="D12" s="76"/>
      <c r="E12" s="186"/>
      <c r="F12" s="227" t="s">
        <v>6</v>
      </c>
      <c r="G12" s="227"/>
      <c r="H12" s="228"/>
      <c r="I12" s="184"/>
      <c r="J12" s="48"/>
      <c r="K12" s="49"/>
      <c r="L12" s="49"/>
      <c r="M12" s="137"/>
      <c r="N12" s="101" t="s">
        <v>31</v>
      </c>
      <c r="O12" s="103" t="str">
        <f t="shared" si="9"/>
        <v>Small changes were made to the question. Take extra care when validating the response in Column N. If necessary, please change your answer in Column P</v>
      </c>
      <c r="P12" s="103"/>
      <c r="Q12" s="113"/>
      <c r="R12" s="114"/>
      <c r="S12" s="114"/>
      <c r="T12" s="114"/>
      <c r="U12" s="114"/>
      <c r="V12" s="103" t="str">
        <f t="shared" si="4"/>
        <v>always required</v>
      </c>
      <c r="W12" s="157"/>
      <c r="X12" s="202"/>
      <c r="Y12" s="110"/>
      <c r="Z12" s="111"/>
      <c r="AA12" s="112"/>
      <c r="AB12" s="175"/>
      <c r="AC12" s="176"/>
      <c r="AD12" s="116"/>
      <c r="AE12" s="116"/>
      <c r="AF12" s="155" t="str">
        <f t="shared" si="6"/>
        <v/>
      </c>
      <c r="AG12" s="116"/>
      <c r="AH12" s="116"/>
      <c r="AI12" s="116"/>
      <c r="AJ12" s="116"/>
      <c r="AK12" s="155" t="str">
        <f t="shared" si="7"/>
        <v/>
      </c>
      <c r="AL12" s="116"/>
      <c r="AM12" s="116"/>
      <c r="AN12" s="115"/>
      <c r="AO12" s="116"/>
      <c r="AP12" s="155" t="str">
        <f t="shared" si="8"/>
        <v>.</v>
      </c>
      <c r="AQ12" s="117"/>
      <c r="AR12" s="50"/>
      <c r="AT12" s="51"/>
      <c r="AU12" s="51"/>
      <c r="AV12" s="52"/>
    </row>
    <row r="13" spans="1:48 16301:16301" ht="50.25" customHeight="1" x14ac:dyDescent="0.3">
      <c r="A13" s="153"/>
      <c r="B13" s="20" t="s">
        <v>18</v>
      </c>
      <c r="C13" s="21"/>
      <c r="D13" s="53"/>
      <c r="E13" s="227" t="s">
        <v>257</v>
      </c>
      <c r="F13" s="227"/>
      <c r="G13" s="227"/>
      <c r="H13" s="228"/>
      <c r="I13" s="229" t="s">
        <v>419</v>
      </c>
      <c r="J13" s="48"/>
      <c r="K13" s="49"/>
      <c r="L13" s="49"/>
      <c r="M13" s="137"/>
      <c r="N13" s="181"/>
      <c r="O13" s="110"/>
      <c r="P13" s="110"/>
      <c r="Q13" s="203"/>
      <c r="R13" s="111"/>
      <c r="S13" s="111"/>
      <c r="T13" s="111"/>
      <c r="U13" s="111"/>
      <c r="V13" s="110"/>
      <c r="W13" s="140"/>
      <c r="X13" s="202"/>
      <c r="Y13" s="110"/>
      <c r="Z13" s="111"/>
      <c r="AA13" s="112"/>
      <c r="AB13" s="141"/>
      <c r="AC13" s="174"/>
      <c r="AD13" s="111"/>
      <c r="AE13" s="111"/>
      <c r="AF13" s="110"/>
      <c r="AG13" s="111"/>
      <c r="AH13" s="111"/>
      <c r="AI13" s="111"/>
      <c r="AJ13" s="111"/>
      <c r="AK13" s="110"/>
      <c r="AL13" s="111"/>
      <c r="AM13" s="111"/>
      <c r="AN13" s="109"/>
      <c r="AO13" s="111"/>
      <c r="AP13" s="110"/>
      <c r="AQ13" s="118"/>
      <c r="AR13" s="50"/>
      <c r="AT13" s="51"/>
      <c r="AU13" s="51"/>
      <c r="AV13" s="52"/>
    </row>
    <row r="14" spans="1:48 16301:16301" ht="48" customHeight="1" x14ac:dyDescent="0.3">
      <c r="A14" s="153" t="str">
        <f>MID(E13,FIND("(Q",E13)+1,7)&amp;"_i"</f>
        <v>Q7.1.1a_i</v>
      </c>
      <c r="B14" s="20" t="s">
        <v>18</v>
      </c>
      <c r="C14" s="21" t="s">
        <v>116</v>
      </c>
      <c r="D14" s="53"/>
      <c r="E14" s="186"/>
      <c r="F14" s="77" t="s">
        <v>1</v>
      </c>
      <c r="G14" s="186"/>
      <c r="H14" s="187"/>
      <c r="I14" s="229"/>
      <c r="J14" s="48"/>
      <c r="K14" s="49"/>
      <c r="L14" s="49"/>
      <c r="M14" s="137"/>
      <c r="N14" s="101" t="s">
        <v>336</v>
      </c>
      <c r="O14" s="103" t="str">
        <f t="shared" ref="O14:O15" si="10">IF(OR(B14="NI",B14="N"),"New question introduced in 2023 - Please answer this question for the year of the previous update in Column P",IF(B14="EC","Small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14" s="103"/>
      <c r="Q14" s="113"/>
      <c r="R14" s="114"/>
      <c r="S14" s="114"/>
      <c r="T14" s="114"/>
      <c r="U14" s="114"/>
      <c r="V14" s="103" t="str">
        <f t="shared" si="4"/>
        <v>not applicable</v>
      </c>
      <c r="W14" s="157"/>
      <c r="X14" s="202"/>
      <c r="Y14" s="110"/>
      <c r="Z14" s="111"/>
      <c r="AA14" s="112"/>
      <c r="AB14" s="175"/>
      <c r="AC14" s="176"/>
      <c r="AD14" s="116"/>
      <c r="AE14" s="116"/>
      <c r="AF14" s="155" t="str">
        <f t="shared" si="6"/>
        <v/>
      </c>
      <c r="AG14" s="116"/>
      <c r="AH14" s="116"/>
      <c r="AI14" s="116"/>
      <c r="AJ14" s="116"/>
      <c r="AK14" s="155" t="str">
        <f t="shared" si="7"/>
        <v/>
      </c>
      <c r="AL14" s="116"/>
      <c r="AM14" s="116"/>
      <c r="AN14" s="115"/>
      <c r="AO14" s="116"/>
      <c r="AP14" s="155" t="str">
        <f t="shared" si="8"/>
        <v>.</v>
      </c>
      <c r="AQ14" s="117"/>
      <c r="AR14" s="50"/>
      <c r="AT14" s="51"/>
      <c r="AU14" s="51"/>
      <c r="AV14" s="52"/>
      <c r="XBY14" s="33">
        <f>SUM(A14:XBX14)</f>
        <v>0</v>
      </c>
    </row>
    <row r="15" spans="1:48 16301:16301" ht="45" customHeight="1" x14ac:dyDescent="0.3">
      <c r="A15" s="153" t="str">
        <f>MID(E13,FIND("(Q",E13)+1,7)&amp;"_ii"</f>
        <v>Q7.1.1a_ii</v>
      </c>
      <c r="B15" s="20" t="s">
        <v>18</v>
      </c>
      <c r="C15" s="21" t="s">
        <v>117</v>
      </c>
      <c r="D15" s="53"/>
      <c r="E15" s="186"/>
      <c r="F15" s="158" t="s">
        <v>6</v>
      </c>
      <c r="G15" s="77"/>
      <c r="H15" s="188"/>
      <c r="I15" s="229"/>
      <c r="J15" s="48"/>
      <c r="K15" s="49"/>
      <c r="L15" s="49"/>
      <c r="M15" s="137"/>
      <c r="N15" s="101" t="s">
        <v>336</v>
      </c>
      <c r="O15" s="103" t="str">
        <f t="shared" si="10"/>
        <v>Small changes were made to the question. Take extra care when validating the response in Column N. If necessary, please change your answer in Column P</v>
      </c>
      <c r="P15" s="103"/>
      <c r="Q15" s="113"/>
      <c r="R15" s="114"/>
      <c r="S15" s="114"/>
      <c r="T15" s="114"/>
      <c r="U15" s="114"/>
      <c r="V15" s="103" t="str">
        <f t="shared" si="4"/>
        <v>not applicable</v>
      </c>
      <c r="W15" s="157"/>
      <c r="X15" s="202"/>
      <c r="Y15" s="110"/>
      <c r="Z15" s="111"/>
      <c r="AA15" s="112"/>
      <c r="AB15" s="175"/>
      <c r="AC15" s="176"/>
      <c r="AD15" s="116"/>
      <c r="AE15" s="116"/>
      <c r="AF15" s="155" t="str">
        <f t="shared" si="6"/>
        <v/>
      </c>
      <c r="AG15" s="116"/>
      <c r="AH15" s="116"/>
      <c r="AI15" s="116"/>
      <c r="AJ15" s="116"/>
      <c r="AK15" s="155" t="str">
        <f t="shared" si="7"/>
        <v/>
      </c>
      <c r="AL15" s="116"/>
      <c r="AM15" s="116"/>
      <c r="AN15" s="115"/>
      <c r="AO15" s="116"/>
      <c r="AP15" s="155" t="str">
        <f t="shared" si="8"/>
        <v>.</v>
      </c>
      <c r="AQ15" s="117"/>
      <c r="AR15" s="50"/>
      <c r="AT15" s="51"/>
      <c r="AU15" s="51"/>
      <c r="AV15" s="52"/>
      <c r="XBY15" s="33">
        <f>SUM(A15:XBX15)</f>
        <v>0</v>
      </c>
    </row>
    <row r="16" spans="1:48 16301:16301" ht="80.25" customHeight="1" x14ac:dyDescent="0.3">
      <c r="A16" s="153"/>
      <c r="B16" s="20"/>
      <c r="C16" s="21"/>
      <c r="D16" s="53"/>
      <c r="E16" s="225" t="s">
        <v>258</v>
      </c>
      <c r="F16" s="225"/>
      <c r="G16" s="225"/>
      <c r="H16" s="226"/>
      <c r="I16" s="229" t="s">
        <v>421</v>
      </c>
      <c r="J16" s="48"/>
      <c r="K16" s="49"/>
      <c r="L16" s="49"/>
      <c r="M16" s="137"/>
      <c r="N16" s="181"/>
      <c r="O16" s="110"/>
      <c r="P16" s="110"/>
      <c r="Q16" s="203"/>
      <c r="R16" s="111"/>
      <c r="S16" s="111"/>
      <c r="T16" s="111"/>
      <c r="U16" s="111"/>
      <c r="V16" s="110"/>
      <c r="W16" s="140"/>
      <c r="X16" s="202"/>
      <c r="Y16" s="110"/>
      <c r="Z16" s="111"/>
      <c r="AA16" s="112"/>
      <c r="AB16" s="141"/>
      <c r="AC16" s="174"/>
      <c r="AD16" s="111"/>
      <c r="AE16" s="111"/>
      <c r="AF16" s="110"/>
      <c r="AG16" s="111"/>
      <c r="AH16" s="111"/>
      <c r="AI16" s="111"/>
      <c r="AJ16" s="111"/>
      <c r="AK16" s="110"/>
      <c r="AL16" s="111"/>
      <c r="AM16" s="111"/>
      <c r="AN16" s="109"/>
      <c r="AO16" s="111"/>
      <c r="AP16" s="110"/>
      <c r="AQ16" s="118"/>
      <c r="AR16" s="50"/>
      <c r="AT16" s="51"/>
      <c r="AU16" s="51"/>
      <c r="AV16" s="52"/>
    </row>
    <row r="17" spans="1:48" ht="80.25" customHeight="1" x14ac:dyDescent="0.3">
      <c r="A17" s="153" t="str">
        <f>MID(E16,FIND("(Q",E16)+1,6)&amp;"_i"</f>
        <v>Q7.1.2_i</v>
      </c>
      <c r="B17" s="20" t="s">
        <v>16</v>
      </c>
      <c r="C17" s="21" t="s">
        <v>118</v>
      </c>
      <c r="D17" s="53"/>
      <c r="E17" s="186"/>
      <c r="F17" s="230" t="s">
        <v>1</v>
      </c>
      <c r="G17" s="230"/>
      <c r="H17" s="231"/>
      <c r="I17" s="229"/>
      <c r="J17" s="48"/>
      <c r="K17" s="49"/>
      <c r="L17" s="49"/>
      <c r="M17" s="137"/>
      <c r="N17" s="101" t="s">
        <v>32</v>
      </c>
      <c r="O17" s="103" t="str">
        <f t="shared" ref="O17:O18" si="11">IF(OR(B17="NI",B17="N"),"New question introduced in 2023 - Please answer this question for the year of the previous update in Column P",IF(B17="EC","Small changes were made to the question. Take extra care when validating the response in Column N. If necessary, please change your answer in Column P",""))</f>
        <v/>
      </c>
      <c r="P17" s="103"/>
      <c r="Q17" s="113"/>
      <c r="R17" s="114"/>
      <c r="S17" s="114"/>
      <c r="T17" s="114"/>
      <c r="U17" s="114"/>
      <c r="V17" s="103" t="str">
        <f t="shared" si="4"/>
        <v>not required</v>
      </c>
      <c r="W17" s="157"/>
      <c r="X17" s="202"/>
      <c r="Y17" s="110"/>
      <c r="Z17" s="111"/>
      <c r="AA17" s="112"/>
      <c r="AB17" s="175"/>
      <c r="AC17" s="176"/>
      <c r="AD17" s="116"/>
      <c r="AE17" s="116"/>
      <c r="AF17" s="155" t="str">
        <f t="shared" si="6"/>
        <v/>
      </c>
      <c r="AG17" s="116"/>
      <c r="AH17" s="116"/>
      <c r="AI17" s="116"/>
      <c r="AJ17" s="116"/>
      <c r="AK17" s="155" t="str">
        <f t="shared" si="7"/>
        <v/>
      </c>
      <c r="AL17" s="116"/>
      <c r="AM17" s="116"/>
      <c r="AN17" s="115"/>
      <c r="AO17" s="116"/>
      <c r="AP17" s="155" t="str">
        <f t="shared" si="8"/>
        <v>.</v>
      </c>
      <c r="AQ17" s="117"/>
      <c r="AR17" s="50"/>
      <c r="AT17" s="51"/>
      <c r="AU17" s="51"/>
      <c r="AV17" s="52"/>
    </row>
    <row r="18" spans="1:48" ht="80.25" customHeight="1" x14ac:dyDescent="0.3">
      <c r="A18" s="153" t="str">
        <f>MID(E16,FIND("(Q",E16)+1,6)&amp;"_ii"</f>
        <v>Q7.1.2_ii</v>
      </c>
      <c r="B18" s="20" t="s">
        <v>16</v>
      </c>
      <c r="C18" s="21" t="s">
        <v>119</v>
      </c>
      <c r="D18" s="53"/>
      <c r="E18" s="186"/>
      <c r="F18" s="225" t="s">
        <v>6</v>
      </c>
      <c r="G18" s="225"/>
      <c r="H18" s="226"/>
      <c r="I18" s="229"/>
      <c r="J18" s="48"/>
      <c r="K18" s="49"/>
      <c r="L18" s="49"/>
      <c r="M18" s="137"/>
      <c r="N18" s="101" t="s">
        <v>32</v>
      </c>
      <c r="O18" s="103" t="str">
        <f t="shared" si="11"/>
        <v/>
      </c>
      <c r="P18" s="103"/>
      <c r="Q18" s="113"/>
      <c r="R18" s="114"/>
      <c r="S18" s="114"/>
      <c r="T18" s="114"/>
      <c r="U18" s="114"/>
      <c r="V18" s="103" t="str">
        <f t="shared" si="4"/>
        <v>not required</v>
      </c>
      <c r="W18" s="157"/>
      <c r="X18" s="202"/>
      <c r="Y18" s="110"/>
      <c r="Z18" s="111"/>
      <c r="AA18" s="112"/>
      <c r="AB18" s="175"/>
      <c r="AC18" s="176"/>
      <c r="AD18" s="116"/>
      <c r="AE18" s="116"/>
      <c r="AF18" s="155" t="str">
        <f t="shared" si="6"/>
        <v/>
      </c>
      <c r="AG18" s="116"/>
      <c r="AH18" s="116"/>
      <c r="AI18" s="116"/>
      <c r="AJ18" s="116"/>
      <c r="AK18" s="155" t="str">
        <f t="shared" si="7"/>
        <v/>
      </c>
      <c r="AL18" s="116"/>
      <c r="AM18" s="116"/>
      <c r="AN18" s="115"/>
      <c r="AO18" s="116"/>
      <c r="AP18" s="155" t="str">
        <f t="shared" si="8"/>
        <v>.</v>
      </c>
      <c r="AQ18" s="117"/>
      <c r="AR18" s="50"/>
      <c r="AT18" s="51"/>
      <c r="AU18" s="51"/>
      <c r="AV18" s="52"/>
    </row>
    <row r="19" spans="1:48" ht="50.25" customHeight="1" x14ac:dyDescent="0.3">
      <c r="A19" s="153"/>
      <c r="B19" s="20"/>
      <c r="C19" s="21"/>
      <c r="D19" s="53"/>
      <c r="E19" s="222" t="s">
        <v>259</v>
      </c>
      <c r="F19" s="222"/>
      <c r="G19" s="222"/>
      <c r="H19" s="223"/>
      <c r="I19" s="224"/>
      <c r="J19" s="48"/>
      <c r="K19" s="49"/>
      <c r="L19" s="49"/>
      <c r="M19" s="137"/>
      <c r="N19" s="181"/>
      <c r="O19" s="110"/>
      <c r="P19" s="110"/>
      <c r="Q19" s="203"/>
      <c r="R19" s="111"/>
      <c r="S19" s="111"/>
      <c r="T19" s="111"/>
      <c r="U19" s="111"/>
      <c r="V19" s="110"/>
      <c r="W19" s="140"/>
      <c r="X19" s="202"/>
      <c r="Y19" s="110"/>
      <c r="Z19" s="111"/>
      <c r="AA19" s="112"/>
      <c r="AB19" s="141"/>
      <c r="AC19" s="174"/>
      <c r="AD19" s="111"/>
      <c r="AE19" s="111"/>
      <c r="AF19" s="110"/>
      <c r="AG19" s="111"/>
      <c r="AH19" s="111"/>
      <c r="AI19" s="111"/>
      <c r="AJ19" s="111"/>
      <c r="AK19" s="110"/>
      <c r="AL19" s="111"/>
      <c r="AM19" s="111"/>
      <c r="AN19" s="109"/>
      <c r="AO19" s="111"/>
      <c r="AP19" s="110"/>
      <c r="AQ19" s="118"/>
      <c r="AR19" s="50"/>
      <c r="AT19" s="51"/>
      <c r="AU19" s="51"/>
      <c r="AV19" s="52"/>
    </row>
    <row r="20" spans="1:48" ht="51" customHeight="1" x14ac:dyDescent="0.3">
      <c r="A20" s="153" t="str">
        <f>MID(E19,FIND("(Q",E19)+1,7)&amp;"_i"</f>
        <v>Q7.1.2a_i</v>
      </c>
      <c r="B20" s="20" t="s">
        <v>18</v>
      </c>
      <c r="C20" s="21" t="s">
        <v>120</v>
      </c>
      <c r="D20" s="53"/>
      <c r="E20" s="186"/>
      <c r="F20" s="222" t="s">
        <v>1</v>
      </c>
      <c r="G20" s="222"/>
      <c r="H20" s="223"/>
      <c r="I20" s="224"/>
      <c r="J20" s="48"/>
      <c r="K20" s="49"/>
      <c r="L20" s="49"/>
      <c r="M20" s="137"/>
      <c r="N20" s="101" t="s">
        <v>336</v>
      </c>
      <c r="O20" s="103" t="str">
        <f t="shared" ref="O20:O21" si="12">IF(OR(B20="NI",B20="N"),"New question introduced in 2023 - Please answer this question for the year of the previous update in Column P",IF(B20="EC","Small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20" s="103"/>
      <c r="Q20" s="113"/>
      <c r="R20" s="114"/>
      <c r="S20" s="114"/>
      <c r="T20" s="114"/>
      <c r="U20" s="114"/>
      <c r="V20" s="103" t="str">
        <f t="shared" si="4"/>
        <v>not applicable</v>
      </c>
      <c r="W20" s="157"/>
      <c r="X20" s="202"/>
      <c r="Y20" s="110"/>
      <c r="Z20" s="111"/>
      <c r="AA20" s="112"/>
      <c r="AB20" s="175"/>
      <c r="AC20" s="176"/>
      <c r="AD20" s="116"/>
      <c r="AE20" s="116"/>
      <c r="AF20" s="155" t="str">
        <f t="shared" si="6"/>
        <v/>
      </c>
      <c r="AG20" s="116"/>
      <c r="AH20" s="116"/>
      <c r="AI20" s="116"/>
      <c r="AJ20" s="116"/>
      <c r="AK20" s="155" t="str">
        <f t="shared" si="7"/>
        <v/>
      </c>
      <c r="AL20" s="116"/>
      <c r="AM20" s="116"/>
      <c r="AN20" s="115"/>
      <c r="AO20" s="116"/>
      <c r="AP20" s="155" t="str">
        <f t="shared" si="8"/>
        <v>.</v>
      </c>
      <c r="AQ20" s="117"/>
      <c r="AR20" s="50"/>
      <c r="AT20" s="51"/>
      <c r="AU20" s="51"/>
      <c r="AV20" s="52"/>
    </row>
    <row r="21" spans="1:48" ht="49.5" customHeight="1" x14ac:dyDescent="0.3">
      <c r="A21" s="153" t="str">
        <f>MID(E19,FIND("(Q",E19)+1,7)&amp;"_ii"</f>
        <v>Q7.1.2a_ii</v>
      </c>
      <c r="B21" s="20" t="s">
        <v>18</v>
      </c>
      <c r="C21" s="21" t="s">
        <v>121</v>
      </c>
      <c r="D21" s="53"/>
      <c r="E21" s="186"/>
      <c r="F21" s="225" t="s">
        <v>6</v>
      </c>
      <c r="G21" s="225"/>
      <c r="H21" s="226"/>
      <c r="I21" s="224"/>
      <c r="J21" s="48"/>
      <c r="K21" s="49"/>
      <c r="L21" s="49"/>
      <c r="M21" s="137"/>
      <c r="N21" s="101" t="s">
        <v>336</v>
      </c>
      <c r="O21" s="103" t="str">
        <f t="shared" si="12"/>
        <v>Small changes were made to the question. Take extra care when validating the response in Column N. If necessary, please change your answer in Column P</v>
      </c>
      <c r="P21" s="103"/>
      <c r="Q21" s="113"/>
      <c r="R21" s="114"/>
      <c r="S21" s="114"/>
      <c r="T21" s="114"/>
      <c r="U21" s="114"/>
      <c r="V21" s="103" t="str">
        <f t="shared" si="4"/>
        <v>not applicable</v>
      </c>
      <c r="W21" s="157"/>
      <c r="X21" s="202"/>
      <c r="Y21" s="110"/>
      <c r="Z21" s="111"/>
      <c r="AA21" s="112"/>
      <c r="AB21" s="175"/>
      <c r="AC21" s="176"/>
      <c r="AD21" s="116"/>
      <c r="AE21" s="116"/>
      <c r="AF21" s="155" t="str">
        <f t="shared" si="6"/>
        <v/>
      </c>
      <c r="AG21" s="116"/>
      <c r="AH21" s="116"/>
      <c r="AI21" s="116"/>
      <c r="AJ21" s="116"/>
      <c r="AK21" s="155" t="str">
        <f t="shared" si="7"/>
        <v/>
      </c>
      <c r="AL21" s="116"/>
      <c r="AM21" s="116"/>
      <c r="AN21" s="115"/>
      <c r="AO21" s="116"/>
      <c r="AP21" s="155" t="str">
        <f t="shared" si="8"/>
        <v>.</v>
      </c>
      <c r="AQ21" s="117"/>
      <c r="AR21" s="50"/>
      <c r="AT21" s="51"/>
      <c r="AU21" s="51"/>
      <c r="AV21" s="52"/>
    </row>
    <row r="22" spans="1:48" ht="47.25" customHeight="1" x14ac:dyDescent="0.25">
      <c r="A22" s="153"/>
      <c r="B22" s="20" t="s">
        <v>18</v>
      </c>
      <c r="C22" s="21"/>
      <c r="D22" s="76"/>
      <c r="E22" s="225" t="s">
        <v>289</v>
      </c>
      <c r="F22" s="225"/>
      <c r="G22" s="225"/>
      <c r="H22" s="226"/>
      <c r="I22" s="185" t="s">
        <v>422</v>
      </c>
      <c r="J22" s="48"/>
      <c r="K22" s="49"/>
      <c r="L22" s="49"/>
      <c r="M22" s="137"/>
      <c r="N22" s="181"/>
      <c r="O22" s="110"/>
      <c r="P22" s="110"/>
      <c r="Q22" s="203"/>
      <c r="R22" s="111"/>
      <c r="S22" s="111"/>
      <c r="T22" s="111"/>
      <c r="U22" s="111"/>
      <c r="V22" s="110"/>
      <c r="W22" s="140"/>
      <c r="X22" s="202"/>
      <c r="Y22" s="110"/>
      <c r="Z22" s="111"/>
      <c r="AA22" s="112"/>
      <c r="AB22" s="141"/>
      <c r="AC22" s="174"/>
      <c r="AD22" s="111"/>
      <c r="AE22" s="111"/>
      <c r="AF22" s="110"/>
      <c r="AG22" s="111"/>
      <c r="AH22" s="111"/>
      <c r="AI22" s="111"/>
      <c r="AJ22" s="111"/>
      <c r="AK22" s="110"/>
      <c r="AL22" s="111"/>
      <c r="AM22" s="111"/>
      <c r="AN22" s="109"/>
      <c r="AO22" s="111"/>
      <c r="AP22" s="110"/>
      <c r="AQ22" s="118"/>
      <c r="AR22" s="50"/>
      <c r="AT22" s="51"/>
      <c r="AU22" s="51"/>
      <c r="AV22" s="52"/>
    </row>
    <row r="23" spans="1:48" ht="53.5" customHeight="1" x14ac:dyDescent="0.25">
      <c r="A23" s="153" t="str">
        <f>MID(E22,FIND("(Q",E22)+1,6)&amp;"_i"</f>
        <v>Q7.1.3_i</v>
      </c>
      <c r="B23" s="20" t="s">
        <v>18</v>
      </c>
      <c r="C23" s="22" t="s">
        <v>122</v>
      </c>
      <c r="D23" s="76"/>
      <c r="E23" s="186"/>
      <c r="F23" s="227" t="s">
        <v>1</v>
      </c>
      <c r="G23" s="227"/>
      <c r="H23" s="228"/>
      <c r="I23" s="184"/>
      <c r="J23" s="48"/>
      <c r="K23" s="49"/>
      <c r="L23" s="49"/>
      <c r="M23" s="137"/>
      <c r="N23" s="101" t="s">
        <v>32</v>
      </c>
      <c r="O23" s="103" t="str">
        <f t="shared" ref="O23:O24" si="13">IF(OR(B23="NI",B23="N"),"New question introduced in 2023 - Please answer this question for the year of the previous update in Column P",IF(B23="EC","Small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23" s="103"/>
      <c r="Q23" s="113"/>
      <c r="R23" s="114"/>
      <c r="S23" s="114"/>
      <c r="T23" s="114"/>
      <c r="U23" s="114"/>
      <c r="V23" s="103" t="str">
        <f t="shared" si="4"/>
        <v>not required</v>
      </c>
      <c r="W23" s="157"/>
      <c r="X23" s="202"/>
      <c r="Y23" s="110"/>
      <c r="Z23" s="111"/>
      <c r="AA23" s="112"/>
      <c r="AB23" s="175"/>
      <c r="AC23" s="176"/>
      <c r="AD23" s="116"/>
      <c r="AE23" s="116"/>
      <c r="AF23" s="155" t="str">
        <f t="shared" si="6"/>
        <v/>
      </c>
      <c r="AG23" s="116"/>
      <c r="AH23" s="116"/>
      <c r="AI23" s="116"/>
      <c r="AJ23" s="116"/>
      <c r="AK23" s="155" t="str">
        <f t="shared" si="7"/>
        <v/>
      </c>
      <c r="AL23" s="116"/>
      <c r="AM23" s="116"/>
      <c r="AN23" s="115"/>
      <c r="AO23" s="116"/>
      <c r="AP23" s="155" t="str">
        <f t="shared" si="8"/>
        <v>.</v>
      </c>
      <c r="AQ23" s="117"/>
      <c r="AR23" s="50"/>
      <c r="AT23" s="51"/>
      <c r="AU23" s="51"/>
      <c r="AV23" s="52"/>
    </row>
    <row r="24" spans="1:48" ht="57" customHeight="1" x14ac:dyDescent="0.25">
      <c r="A24" s="153" t="str">
        <f>MID(E22,FIND("(Q",E22)+1,6)&amp;"_ii"</f>
        <v>Q7.1.3_ii</v>
      </c>
      <c r="B24" s="20" t="s">
        <v>18</v>
      </c>
      <c r="C24" s="22" t="s">
        <v>123</v>
      </c>
      <c r="D24" s="76"/>
      <c r="E24" s="186"/>
      <c r="F24" s="227" t="s">
        <v>6</v>
      </c>
      <c r="G24" s="227"/>
      <c r="H24" s="228"/>
      <c r="I24" s="184" t="s">
        <v>210</v>
      </c>
      <c r="J24" s="48"/>
      <c r="K24" s="49"/>
      <c r="L24" s="49"/>
      <c r="M24" s="137"/>
      <c r="N24" s="101" t="s">
        <v>32</v>
      </c>
      <c r="O24" s="103" t="str">
        <f t="shared" si="13"/>
        <v>Small changes were made to the question. Take extra care when validating the response in Column N. If necessary, please change your answer in Column P</v>
      </c>
      <c r="P24" s="103"/>
      <c r="Q24" s="113"/>
      <c r="R24" s="114"/>
      <c r="S24" s="114"/>
      <c r="T24" s="114"/>
      <c r="U24" s="114"/>
      <c r="V24" s="103" t="str">
        <f t="shared" si="4"/>
        <v>not required</v>
      </c>
      <c r="W24" s="157"/>
      <c r="X24" s="202"/>
      <c r="Y24" s="110"/>
      <c r="Z24" s="111"/>
      <c r="AA24" s="112"/>
      <c r="AB24" s="175"/>
      <c r="AC24" s="176"/>
      <c r="AD24" s="116"/>
      <c r="AE24" s="116"/>
      <c r="AF24" s="155" t="str">
        <f t="shared" si="6"/>
        <v/>
      </c>
      <c r="AG24" s="116"/>
      <c r="AH24" s="116"/>
      <c r="AI24" s="116"/>
      <c r="AJ24" s="116"/>
      <c r="AK24" s="155" t="str">
        <f t="shared" si="7"/>
        <v/>
      </c>
      <c r="AL24" s="116"/>
      <c r="AM24" s="116"/>
      <c r="AN24" s="115"/>
      <c r="AO24" s="116"/>
      <c r="AP24" s="155" t="str">
        <f t="shared" si="8"/>
        <v>.</v>
      </c>
      <c r="AQ24" s="117"/>
      <c r="AR24" s="50"/>
      <c r="AT24" s="51"/>
      <c r="AU24" s="51"/>
      <c r="AV24" s="52"/>
    </row>
    <row r="25" spans="1:48" ht="40.5" customHeight="1" x14ac:dyDescent="0.25">
      <c r="A25" s="153"/>
      <c r="B25" s="20"/>
      <c r="C25" s="21"/>
      <c r="D25" s="76"/>
      <c r="E25" s="225" t="s">
        <v>260</v>
      </c>
      <c r="F25" s="225"/>
      <c r="G25" s="225"/>
      <c r="H25" s="226"/>
      <c r="I25" s="229" t="s">
        <v>423</v>
      </c>
      <c r="J25" s="48"/>
      <c r="K25" s="49"/>
      <c r="L25" s="49"/>
      <c r="M25" s="137"/>
      <c r="N25" s="181"/>
      <c r="O25" s="110"/>
      <c r="P25" s="110"/>
      <c r="Q25" s="203"/>
      <c r="R25" s="111"/>
      <c r="S25" s="111"/>
      <c r="T25" s="111"/>
      <c r="U25" s="111"/>
      <c r="V25" s="110"/>
      <c r="W25" s="140"/>
      <c r="X25" s="202"/>
      <c r="Y25" s="110"/>
      <c r="Z25" s="111"/>
      <c r="AA25" s="112"/>
      <c r="AB25" s="141"/>
      <c r="AC25" s="174"/>
      <c r="AD25" s="111"/>
      <c r="AE25" s="111"/>
      <c r="AF25" s="110"/>
      <c r="AG25" s="111"/>
      <c r="AH25" s="111"/>
      <c r="AI25" s="111"/>
      <c r="AJ25" s="111"/>
      <c r="AK25" s="110"/>
      <c r="AL25" s="111"/>
      <c r="AM25" s="111"/>
      <c r="AN25" s="109"/>
      <c r="AO25" s="111"/>
      <c r="AP25" s="110"/>
      <c r="AQ25" s="118"/>
      <c r="AR25" s="50"/>
      <c r="AT25" s="51"/>
      <c r="AU25" s="51"/>
      <c r="AV25" s="52"/>
    </row>
    <row r="26" spans="1:48" ht="65.5" customHeight="1" x14ac:dyDescent="0.25">
      <c r="A26" s="153" t="str">
        <f>MID(E25,FIND("(Q",E25)+1,7)&amp;"_i"</f>
        <v>Q7.1.3a_i</v>
      </c>
      <c r="B26" s="20" t="s">
        <v>18</v>
      </c>
      <c r="C26" s="21" t="s">
        <v>124</v>
      </c>
      <c r="D26" s="76"/>
      <c r="E26" s="186"/>
      <c r="F26" s="227" t="s">
        <v>1</v>
      </c>
      <c r="G26" s="227"/>
      <c r="H26" s="228"/>
      <c r="I26" s="229"/>
      <c r="J26" s="48"/>
      <c r="K26" s="49"/>
      <c r="L26" s="49"/>
      <c r="M26" s="137"/>
      <c r="N26" s="101" t="s">
        <v>336</v>
      </c>
      <c r="O26" s="103" t="str">
        <f t="shared" ref="O26:O27" si="14">IF(OR(B26="NI",B26="N"),"New question introduced in 2023 - Please answer this question for the year of the previous update in Column P",IF(B26="EC","Small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26" s="103"/>
      <c r="Q26" s="113"/>
      <c r="R26" s="114"/>
      <c r="S26" s="114"/>
      <c r="T26" s="114"/>
      <c r="U26" s="114"/>
      <c r="V26" s="103" t="str">
        <f t="shared" si="4"/>
        <v>not applicable</v>
      </c>
      <c r="W26" s="157"/>
      <c r="X26" s="202"/>
      <c r="Y26" s="110"/>
      <c r="Z26" s="111"/>
      <c r="AA26" s="112"/>
      <c r="AB26" s="175"/>
      <c r="AC26" s="176"/>
      <c r="AD26" s="116"/>
      <c r="AE26" s="116"/>
      <c r="AF26" s="155" t="str">
        <f t="shared" si="6"/>
        <v/>
      </c>
      <c r="AG26" s="116"/>
      <c r="AH26" s="116"/>
      <c r="AI26" s="116"/>
      <c r="AJ26" s="116"/>
      <c r="AK26" s="155" t="str">
        <f t="shared" si="7"/>
        <v/>
      </c>
      <c r="AL26" s="116"/>
      <c r="AM26" s="116"/>
      <c r="AN26" s="115"/>
      <c r="AO26" s="116"/>
      <c r="AP26" s="155" t="str">
        <f t="shared" si="8"/>
        <v>.</v>
      </c>
      <c r="AQ26" s="117"/>
      <c r="AR26" s="50"/>
      <c r="AT26" s="51"/>
      <c r="AU26" s="51"/>
      <c r="AV26" s="52"/>
    </row>
    <row r="27" spans="1:48" ht="52" customHeight="1" x14ac:dyDescent="0.25">
      <c r="A27" s="153" t="str">
        <f>MID(E25,FIND("(Q",E25)+1,7)&amp;"_ii"</f>
        <v>Q7.1.3a_ii</v>
      </c>
      <c r="B27" s="20" t="s">
        <v>18</v>
      </c>
      <c r="C27" s="21" t="s">
        <v>125</v>
      </c>
      <c r="D27" s="76"/>
      <c r="E27" s="186"/>
      <c r="F27" s="227" t="s">
        <v>6</v>
      </c>
      <c r="G27" s="227"/>
      <c r="H27" s="228"/>
      <c r="I27" s="229"/>
      <c r="J27" s="48"/>
      <c r="K27" s="49"/>
      <c r="L27" s="49"/>
      <c r="M27" s="137"/>
      <c r="N27" s="101" t="s">
        <v>336</v>
      </c>
      <c r="O27" s="103" t="str">
        <f t="shared" si="14"/>
        <v>Small changes were made to the question. Take extra care when validating the response in Column N. If necessary, please change your answer in Column P</v>
      </c>
      <c r="P27" s="103"/>
      <c r="Q27" s="113"/>
      <c r="R27" s="114"/>
      <c r="S27" s="114"/>
      <c r="T27" s="114"/>
      <c r="U27" s="114"/>
      <c r="V27" s="103" t="str">
        <f t="shared" si="4"/>
        <v>not applicable</v>
      </c>
      <c r="W27" s="157"/>
      <c r="X27" s="202"/>
      <c r="Y27" s="110"/>
      <c r="Z27" s="111"/>
      <c r="AA27" s="112"/>
      <c r="AB27" s="175"/>
      <c r="AC27" s="176"/>
      <c r="AD27" s="116"/>
      <c r="AE27" s="116"/>
      <c r="AF27" s="155" t="str">
        <f t="shared" si="6"/>
        <v/>
      </c>
      <c r="AG27" s="116"/>
      <c r="AH27" s="116"/>
      <c r="AI27" s="116"/>
      <c r="AJ27" s="116"/>
      <c r="AK27" s="155" t="str">
        <f t="shared" si="7"/>
        <v/>
      </c>
      <c r="AL27" s="116"/>
      <c r="AM27" s="116"/>
      <c r="AN27" s="115"/>
      <c r="AO27" s="116"/>
      <c r="AP27" s="155" t="str">
        <f t="shared" si="8"/>
        <v>.</v>
      </c>
      <c r="AQ27" s="117"/>
      <c r="AR27" s="50"/>
      <c r="AT27" s="51"/>
      <c r="AU27" s="51"/>
      <c r="AV27" s="52"/>
    </row>
    <row r="28" spans="1:48" ht="32.25" customHeight="1" x14ac:dyDescent="0.25">
      <c r="A28" s="153"/>
      <c r="B28" s="20"/>
      <c r="C28" s="21"/>
      <c r="D28" s="253" t="s">
        <v>390</v>
      </c>
      <c r="E28" s="254"/>
      <c r="F28" s="254"/>
      <c r="G28" s="254"/>
      <c r="H28" s="255"/>
      <c r="I28" s="184"/>
      <c r="J28" s="48"/>
      <c r="K28" s="49"/>
      <c r="L28" s="49"/>
      <c r="M28" s="137"/>
      <c r="N28" s="181"/>
      <c r="O28" s="110"/>
      <c r="P28" s="110"/>
      <c r="Q28" s="203"/>
      <c r="R28" s="111"/>
      <c r="S28" s="111"/>
      <c r="T28" s="111"/>
      <c r="U28" s="111"/>
      <c r="V28" s="110"/>
      <c r="W28" s="140"/>
      <c r="X28" s="202"/>
      <c r="Y28" s="110"/>
      <c r="Z28" s="111"/>
      <c r="AA28" s="112"/>
      <c r="AB28" s="141"/>
      <c r="AC28" s="174"/>
      <c r="AD28" s="111"/>
      <c r="AE28" s="111"/>
      <c r="AF28" s="110"/>
      <c r="AG28" s="111"/>
      <c r="AH28" s="111"/>
      <c r="AI28" s="111"/>
      <c r="AJ28" s="111"/>
      <c r="AK28" s="110"/>
      <c r="AL28" s="111"/>
      <c r="AM28" s="111"/>
      <c r="AN28" s="109"/>
      <c r="AO28" s="111"/>
      <c r="AP28" s="110"/>
      <c r="AQ28" s="118"/>
      <c r="AR28" s="50"/>
      <c r="AT28" s="51"/>
      <c r="AU28" s="51"/>
      <c r="AV28" s="52"/>
    </row>
    <row r="29" spans="1:48" ht="70.5" customHeight="1" x14ac:dyDescent="0.25">
      <c r="A29" s="153" t="str">
        <f>IF(E29&lt;&gt;"",MID(E29,FIND("(Q",E29)+1,6),MID(F29,FIND("(Q",F29)+1,7))</f>
        <v>Q7.1.4</v>
      </c>
      <c r="B29" s="20" t="s">
        <v>18</v>
      </c>
      <c r="C29" s="21" t="s">
        <v>126</v>
      </c>
      <c r="D29" s="76"/>
      <c r="E29" s="225" t="s">
        <v>290</v>
      </c>
      <c r="F29" s="225"/>
      <c r="G29" s="225"/>
      <c r="H29" s="226"/>
      <c r="I29" s="185" t="s">
        <v>424</v>
      </c>
      <c r="J29" s="48"/>
      <c r="K29" s="49"/>
      <c r="L29" s="49"/>
      <c r="M29" s="137"/>
      <c r="N29" s="101" t="s">
        <v>298</v>
      </c>
      <c r="O29" s="113" t="s">
        <v>432</v>
      </c>
      <c r="P29" s="103"/>
      <c r="Q29" s="113"/>
      <c r="R29" s="114"/>
      <c r="S29" s="114"/>
      <c r="T29" s="114"/>
      <c r="U29" s="114"/>
      <c r="V29" s="103" t="str">
        <f t="shared" si="4"/>
        <v>no, not involved</v>
      </c>
      <c r="W29" s="157"/>
      <c r="X29" s="202"/>
      <c r="Y29" s="110"/>
      <c r="Z29" s="111"/>
      <c r="AA29" s="112"/>
      <c r="AB29" s="175"/>
      <c r="AC29" s="176"/>
      <c r="AD29" s="116"/>
      <c r="AE29" s="116"/>
      <c r="AF29" s="155" t="str">
        <f t="shared" si="6"/>
        <v/>
      </c>
      <c r="AG29" s="116"/>
      <c r="AH29" s="116"/>
      <c r="AI29" s="116"/>
      <c r="AJ29" s="116"/>
      <c r="AK29" s="155" t="str">
        <f t="shared" si="7"/>
        <v/>
      </c>
      <c r="AL29" s="116"/>
      <c r="AM29" s="116"/>
      <c r="AN29" s="115"/>
      <c r="AO29" s="116"/>
      <c r="AP29" s="155" t="str">
        <f t="shared" si="8"/>
        <v>.</v>
      </c>
      <c r="AQ29" s="117"/>
      <c r="AR29" s="50"/>
      <c r="AT29" s="51"/>
      <c r="AU29" s="51"/>
      <c r="AV29" s="52"/>
    </row>
    <row r="30" spans="1:48" ht="67.5" customHeight="1" x14ac:dyDescent="0.25">
      <c r="A30" s="153" t="str">
        <f>IF(E30&lt;&gt;"",MID(E30,FIND("(Q",E30)+1,6),MID(F30,FIND("(Q",F30)+1,7))</f>
        <v>Q7.1.5</v>
      </c>
      <c r="B30" s="20" t="s">
        <v>18</v>
      </c>
      <c r="C30" s="21" t="s">
        <v>127</v>
      </c>
      <c r="D30" s="76"/>
      <c r="E30" s="225" t="s">
        <v>261</v>
      </c>
      <c r="F30" s="225"/>
      <c r="G30" s="225"/>
      <c r="H30" s="226"/>
      <c r="I30" s="185" t="s">
        <v>425</v>
      </c>
      <c r="J30" s="48"/>
      <c r="K30" s="49"/>
      <c r="L30" s="49"/>
      <c r="M30" s="137"/>
      <c r="N30" s="101" t="s">
        <v>0</v>
      </c>
      <c r="O30" s="113" t="s">
        <v>432</v>
      </c>
      <c r="P30" s="103"/>
      <c r="Q30" s="113"/>
      <c r="R30" s="114"/>
      <c r="S30" s="114"/>
      <c r="T30" s="114"/>
      <c r="U30" s="114"/>
      <c r="V30" s="103" t="str">
        <f t="shared" si="4"/>
        <v>no</v>
      </c>
      <c r="W30" s="157"/>
      <c r="X30" s="202"/>
      <c r="Y30" s="110"/>
      <c r="Z30" s="111"/>
      <c r="AA30" s="112"/>
      <c r="AB30" s="175"/>
      <c r="AC30" s="176"/>
      <c r="AD30" s="116"/>
      <c r="AE30" s="116"/>
      <c r="AF30" s="155" t="str">
        <f t="shared" si="6"/>
        <v/>
      </c>
      <c r="AG30" s="116"/>
      <c r="AH30" s="116"/>
      <c r="AI30" s="116"/>
      <c r="AJ30" s="116"/>
      <c r="AK30" s="155" t="str">
        <f t="shared" si="7"/>
        <v/>
      </c>
      <c r="AL30" s="116"/>
      <c r="AM30" s="116"/>
      <c r="AN30" s="115"/>
      <c r="AO30" s="116"/>
      <c r="AP30" s="155" t="str">
        <f t="shared" si="8"/>
        <v>.</v>
      </c>
      <c r="AQ30" s="117"/>
      <c r="AR30" s="50"/>
      <c r="AT30" s="51"/>
      <c r="AU30" s="51"/>
      <c r="AV30" s="52"/>
    </row>
    <row r="31" spans="1:48" ht="60" customHeight="1" x14ac:dyDescent="0.25">
      <c r="A31" s="153"/>
      <c r="B31" s="20"/>
      <c r="C31" s="21"/>
      <c r="D31" s="236" t="s">
        <v>252</v>
      </c>
      <c r="E31" s="249"/>
      <c r="F31" s="249"/>
      <c r="G31" s="249"/>
      <c r="H31" s="250"/>
      <c r="I31" s="184"/>
      <c r="J31" s="48"/>
      <c r="K31" s="49"/>
      <c r="L31" s="49"/>
      <c r="M31" s="137"/>
      <c r="N31" s="181"/>
      <c r="O31" s="110"/>
      <c r="P31" s="110"/>
      <c r="Q31" s="203"/>
      <c r="R31" s="111"/>
      <c r="S31" s="111"/>
      <c r="T31" s="111"/>
      <c r="U31" s="111"/>
      <c r="V31" s="110"/>
      <c r="W31" s="140"/>
      <c r="X31" s="202"/>
      <c r="Y31" s="110"/>
      <c r="Z31" s="111"/>
      <c r="AA31" s="112"/>
      <c r="AB31" s="141"/>
      <c r="AC31" s="174"/>
      <c r="AD31" s="111"/>
      <c r="AE31" s="111"/>
      <c r="AF31" s="110"/>
      <c r="AG31" s="111"/>
      <c r="AH31" s="111"/>
      <c r="AI31" s="111"/>
      <c r="AJ31" s="111"/>
      <c r="AK31" s="110"/>
      <c r="AL31" s="111"/>
      <c r="AM31" s="111"/>
      <c r="AN31" s="109"/>
      <c r="AO31" s="111"/>
      <c r="AP31" s="110"/>
      <c r="AQ31" s="118"/>
      <c r="AR31" s="50"/>
      <c r="AT31" s="51"/>
      <c r="AU31" s="51"/>
      <c r="AV31" s="52"/>
    </row>
    <row r="32" spans="1:48" ht="30" customHeight="1" x14ac:dyDescent="0.25">
      <c r="A32" s="153"/>
      <c r="B32" s="20"/>
      <c r="C32" s="21"/>
      <c r="D32" s="256" t="s">
        <v>391</v>
      </c>
      <c r="E32" s="257"/>
      <c r="F32" s="257"/>
      <c r="G32" s="257"/>
      <c r="H32" s="258"/>
      <c r="I32" s="184"/>
      <c r="J32" s="48"/>
      <c r="K32" s="49"/>
      <c r="L32" s="49"/>
      <c r="M32" s="137"/>
      <c r="N32" s="181" t="s">
        <v>534</v>
      </c>
      <c r="O32" s="110"/>
      <c r="P32" s="110"/>
      <c r="Q32" s="203"/>
      <c r="R32" s="111"/>
      <c r="S32" s="111"/>
      <c r="T32" s="111"/>
      <c r="U32" s="111"/>
      <c r="V32" s="110"/>
      <c r="W32" s="140"/>
      <c r="X32" s="202"/>
      <c r="Y32" s="110"/>
      <c r="Z32" s="111"/>
      <c r="AA32" s="112"/>
      <c r="AB32" s="141"/>
      <c r="AC32" s="174"/>
      <c r="AD32" s="111"/>
      <c r="AE32" s="111"/>
      <c r="AF32" s="110"/>
      <c r="AG32" s="111"/>
      <c r="AH32" s="111"/>
      <c r="AI32" s="111"/>
      <c r="AJ32" s="111"/>
      <c r="AK32" s="110"/>
      <c r="AL32" s="111"/>
      <c r="AM32" s="111"/>
      <c r="AN32" s="109"/>
      <c r="AO32" s="111"/>
      <c r="AP32" s="110"/>
      <c r="AQ32" s="118"/>
      <c r="AR32" s="50"/>
      <c r="AT32" s="51"/>
      <c r="AU32" s="51"/>
      <c r="AV32" s="52"/>
    </row>
    <row r="33" spans="1:48" ht="65.25" customHeight="1" x14ac:dyDescent="0.25">
      <c r="A33" s="153" t="str">
        <f>IF(E33&lt;&gt;"",MID(E33,FIND("(Q",E33)+1,7),MID(F33,FIND("(Q",F33)+1,7))</f>
        <v>Q7.2.01</v>
      </c>
      <c r="B33" s="20" t="s">
        <v>238</v>
      </c>
      <c r="C33" s="21" t="s">
        <v>128</v>
      </c>
      <c r="D33" s="76"/>
      <c r="E33" s="225" t="s">
        <v>394</v>
      </c>
      <c r="F33" s="225"/>
      <c r="G33" s="225"/>
      <c r="H33" s="226"/>
      <c r="I33" s="229" t="s">
        <v>420</v>
      </c>
      <c r="J33" s="48"/>
      <c r="K33" s="49"/>
      <c r="L33" s="49"/>
      <c r="M33" s="137"/>
      <c r="N33" s="101" t="s">
        <v>82</v>
      </c>
      <c r="O33" s="103" t="str">
        <f t="shared" ref="O33:O34" si="15">IF(OR(B33="NI",B33="N"),"New question introduced in 2023 - Please answer this question for the year of the previous update in Column P",IF(B33="EC","Small changes were made to the question. Take extra care when validating the response in Column N. If necessary, please change your answer in Column P",""))</f>
        <v>New question introduced in 2023 - Please answer this question for the year of the previous update in Column P</v>
      </c>
      <c r="P33" s="103"/>
      <c r="Q33" s="113"/>
      <c r="R33" s="114"/>
      <c r="S33" s="114"/>
      <c r="T33" s="114"/>
      <c r="U33" s="114"/>
      <c r="V33" s="103" t="str">
        <f t="shared" si="4"/>
        <v>Federal level/ National (for non-federal states)</v>
      </c>
      <c r="W33" s="157"/>
      <c r="X33" s="202"/>
      <c r="Y33" s="110"/>
      <c r="Z33" s="111"/>
      <c r="AA33" s="112"/>
      <c r="AB33" s="175"/>
      <c r="AC33" s="176"/>
      <c r="AD33" s="116"/>
      <c r="AE33" s="116"/>
      <c r="AF33" s="155" t="str">
        <f t="shared" si="6"/>
        <v/>
      </c>
      <c r="AG33" s="116"/>
      <c r="AH33" s="116"/>
      <c r="AI33" s="116"/>
      <c r="AJ33" s="116"/>
      <c r="AK33" s="155" t="str">
        <f t="shared" si="7"/>
        <v/>
      </c>
      <c r="AL33" s="116"/>
      <c r="AM33" s="116"/>
      <c r="AN33" s="115"/>
      <c r="AO33" s="116"/>
      <c r="AP33" s="155" t="str">
        <f t="shared" si="8"/>
        <v>.</v>
      </c>
      <c r="AQ33" s="117"/>
      <c r="AR33" s="50"/>
      <c r="AT33" s="51"/>
      <c r="AU33" s="51"/>
      <c r="AV33" s="52"/>
    </row>
    <row r="34" spans="1:48" ht="110.15" customHeight="1" x14ac:dyDescent="0.25">
      <c r="A34" s="153" t="str">
        <f>IF(E34&lt;&gt;"",MID(E34,FIND("(Q",E34)+1,8),MID(F34,FIND("(Q",F34)+1,8))</f>
        <v>Q7.2.01a</v>
      </c>
      <c r="B34" s="20" t="s">
        <v>238</v>
      </c>
      <c r="C34" s="21"/>
      <c r="D34" s="76"/>
      <c r="E34" s="225" t="s">
        <v>395</v>
      </c>
      <c r="F34" s="225"/>
      <c r="G34" s="225"/>
      <c r="H34" s="226"/>
      <c r="I34" s="229"/>
      <c r="J34" s="48"/>
      <c r="K34" s="49"/>
      <c r="L34" s="49"/>
      <c r="M34" s="137"/>
      <c r="N34" s="101" t="s">
        <v>534</v>
      </c>
      <c r="O34" s="103" t="str">
        <f t="shared" si="15"/>
        <v>New question introduced in 2023 - Please answer this question for the year of the previous update in Column P</v>
      </c>
      <c r="P34" s="103"/>
      <c r="Q34" s="113"/>
      <c r="R34" s="114"/>
      <c r="S34" s="114"/>
      <c r="T34" s="114"/>
      <c r="U34" s="114"/>
      <c r="V34" s="103" t="str">
        <f t="shared" si="4"/>
        <v/>
      </c>
      <c r="W34" s="157"/>
      <c r="X34" s="202"/>
      <c r="Y34" s="110"/>
      <c r="Z34" s="111"/>
      <c r="AA34" s="112"/>
      <c r="AB34" s="175"/>
      <c r="AC34" s="176"/>
      <c r="AD34" s="116"/>
      <c r="AE34" s="116"/>
      <c r="AF34" s="155" t="str">
        <f t="shared" si="6"/>
        <v/>
      </c>
      <c r="AG34" s="116"/>
      <c r="AH34" s="116"/>
      <c r="AI34" s="116"/>
      <c r="AJ34" s="116"/>
      <c r="AK34" s="155" t="str">
        <f t="shared" si="7"/>
        <v/>
      </c>
      <c r="AL34" s="116"/>
      <c r="AM34" s="116"/>
      <c r="AN34" s="115"/>
      <c r="AO34" s="116"/>
      <c r="AP34" s="155" t="str">
        <f t="shared" si="8"/>
        <v>.</v>
      </c>
      <c r="AQ34" s="117"/>
      <c r="AR34" s="50"/>
      <c r="AT34" s="51"/>
      <c r="AU34" s="51"/>
      <c r="AV34" s="52"/>
    </row>
    <row r="35" spans="1:48" ht="33.75" customHeight="1" x14ac:dyDescent="0.25">
      <c r="A35" s="153"/>
      <c r="B35" s="20"/>
      <c r="C35" s="21"/>
      <c r="D35" s="76"/>
      <c r="E35" s="225" t="s">
        <v>262</v>
      </c>
      <c r="F35" s="225"/>
      <c r="G35" s="225"/>
      <c r="H35" s="226"/>
      <c r="I35" s="184"/>
      <c r="J35" s="48"/>
      <c r="K35" s="49"/>
      <c r="L35" s="49"/>
      <c r="M35" s="137"/>
      <c r="N35" s="181"/>
      <c r="O35" s="110"/>
      <c r="P35" s="110"/>
      <c r="Q35" s="203"/>
      <c r="R35" s="111"/>
      <c r="S35" s="111"/>
      <c r="T35" s="111"/>
      <c r="U35" s="111"/>
      <c r="V35" s="110"/>
      <c r="W35" s="140"/>
      <c r="X35" s="202"/>
      <c r="Y35" s="110"/>
      <c r="Z35" s="111"/>
      <c r="AA35" s="112"/>
      <c r="AB35" s="141"/>
      <c r="AC35" s="174"/>
      <c r="AD35" s="111"/>
      <c r="AE35" s="111"/>
      <c r="AF35" s="110"/>
      <c r="AG35" s="111"/>
      <c r="AH35" s="111"/>
      <c r="AI35" s="111"/>
      <c r="AJ35" s="111"/>
      <c r="AK35" s="110"/>
      <c r="AL35" s="111"/>
      <c r="AM35" s="111"/>
      <c r="AN35" s="109"/>
      <c r="AO35" s="111"/>
      <c r="AP35" s="110"/>
      <c r="AQ35" s="118"/>
      <c r="AR35" s="50"/>
      <c r="AT35" s="51"/>
      <c r="AU35" s="51"/>
      <c r="AV35" s="52"/>
    </row>
    <row r="36" spans="1:48" ht="20.25" customHeight="1" x14ac:dyDescent="0.25">
      <c r="A36" s="153" t="str">
        <f>MID(E$35,FIND("(Q",E$35)+1,6)&amp;"_i"</f>
        <v>Q7.2.1_i</v>
      </c>
      <c r="B36" s="20" t="s">
        <v>16</v>
      </c>
      <c r="C36" s="21" t="s">
        <v>129</v>
      </c>
      <c r="D36" s="76"/>
      <c r="E36" s="186"/>
      <c r="F36" s="225" t="s">
        <v>287</v>
      </c>
      <c r="G36" s="225"/>
      <c r="H36" s="226"/>
      <c r="I36" s="184"/>
      <c r="J36" s="48"/>
      <c r="K36" s="49"/>
      <c r="L36" s="49"/>
      <c r="M36" s="137"/>
      <c r="N36" s="101" t="s">
        <v>0</v>
      </c>
      <c r="O36" s="103" t="str">
        <f t="shared" ref="O36:O56" si="16">IF(OR(B36="NI",B36="N"),"New question introduced in 2023 - Please answer this question for the year of the previous update in Column P",IF(B36="EC","Small changes were made to the question. Take extra care when validating the response in Column N. If necessary, please change your answer in Column P",""))</f>
        <v/>
      </c>
      <c r="P36" s="103"/>
      <c r="Q36" s="113"/>
      <c r="R36" s="114"/>
      <c r="S36" s="114"/>
      <c r="T36" s="114"/>
      <c r="U36" s="114"/>
      <c r="V36" s="103" t="str">
        <f t="shared" si="4"/>
        <v>no</v>
      </c>
      <c r="W36" s="157"/>
      <c r="X36" s="202"/>
      <c r="Y36" s="110"/>
      <c r="Z36" s="111"/>
      <c r="AA36" s="112"/>
      <c r="AB36" s="175"/>
      <c r="AC36" s="176"/>
      <c r="AD36" s="116"/>
      <c r="AE36" s="116"/>
      <c r="AF36" s="155" t="str">
        <f t="shared" si="6"/>
        <v/>
      </c>
      <c r="AG36" s="116"/>
      <c r="AH36" s="116"/>
      <c r="AI36" s="116"/>
      <c r="AJ36" s="116"/>
      <c r="AK36" s="155" t="str">
        <f t="shared" si="7"/>
        <v/>
      </c>
      <c r="AL36" s="116"/>
      <c r="AM36" s="116"/>
      <c r="AN36" s="115"/>
      <c r="AO36" s="116"/>
      <c r="AP36" s="155" t="str">
        <f t="shared" si="8"/>
        <v>.</v>
      </c>
      <c r="AQ36" s="117"/>
      <c r="AR36" s="50"/>
      <c r="AT36" s="51"/>
      <c r="AU36" s="51"/>
      <c r="AV36" s="52"/>
    </row>
    <row r="37" spans="1:48" ht="24.75" customHeight="1" x14ac:dyDescent="0.25">
      <c r="A37" s="153" t="str">
        <f>MID(E$35,FIND("(Q",E$35)+1,6)&amp;"_ii"</f>
        <v>Q7.2.1_ii</v>
      </c>
      <c r="B37" s="20" t="s">
        <v>16</v>
      </c>
      <c r="C37" s="21" t="s">
        <v>130</v>
      </c>
      <c r="D37" s="76"/>
      <c r="E37" s="186"/>
      <c r="F37" s="227" t="s">
        <v>19</v>
      </c>
      <c r="G37" s="227"/>
      <c r="H37" s="228"/>
      <c r="I37" s="184"/>
      <c r="J37" s="48"/>
      <c r="K37" s="49"/>
      <c r="L37" s="49"/>
      <c r="M37" s="137"/>
      <c r="N37" s="101" t="s">
        <v>0</v>
      </c>
      <c r="O37" s="103" t="str">
        <f t="shared" si="16"/>
        <v/>
      </c>
      <c r="P37" s="103"/>
      <c r="Q37" s="113"/>
      <c r="R37" s="114"/>
      <c r="S37" s="114"/>
      <c r="T37" s="114"/>
      <c r="U37" s="114"/>
      <c r="V37" s="103" t="str">
        <f t="shared" si="4"/>
        <v>no</v>
      </c>
      <c r="W37" s="157"/>
      <c r="X37" s="202"/>
      <c r="Y37" s="110"/>
      <c r="Z37" s="111"/>
      <c r="AA37" s="112"/>
      <c r="AB37" s="175"/>
      <c r="AC37" s="176"/>
      <c r="AD37" s="116"/>
      <c r="AE37" s="116"/>
      <c r="AF37" s="155" t="str">
        <f t="shared" si="6"/>
        <v/>
      </c>
      <c r="AG37" s="116"/>
      <c r="AH37" s="116"/>
      <c r="AI37" s="116"/>
      <c r="AJ37" s="116"/>
      <c r="AK37" s="155" t="str">
        <f t="shared" si="7"/>
        <v/>
      </c>
      <c r="AL37" s="116"/>
      <c r="AM37" s="116"/>
      <c r="AN37" s="115"/>
      <c r="AO37" s="116"/>
      <c r="AP37" s="155" t="str">
        <f t="shared" si="8"/>
        <v>.</v>
      </c>
      <c r="AQ37" s="117"/>
      <c r="AR37" s="50"/>
      <c r="AT37" s="51"/>
      <c r="AU37" s="51"/>
      <c r="AV37" s="52"/>
    </row>
    <row r="38" spans="1:48" ht="54" customHeight="1" x14ac:dyDescent="0.25">
      <c r="A38" s="153" t="str">
        <f>MID(E$35,FIND("(Q",E$35)+1,6)&amp;"_iii"</f>
        <v>Q7.2.1_iii</v>
      </c>
      <c r="B38" s="20" t="s">
        <v>16</v>
      </c>
      <c r="C38" s="21" t="s">
        <v>131</v>
      </c>
      <c r="D38" s="76"/>
      <c r="E38" s="186"/>
      <c r="F38" s="225" t="s">
        <v>9</v>
      </c>
      <c r="G38" s="225"/>
      <c r="H38" s="226"/>
      <c r="I38" s="184" t="s">
        <v>253</v>
      </c>
      <c r="J38" s="48"/>
      <c r="K38" s="49"/>
      <c r="L38" s="49"/>
      <c r="M38" s="137"/>
      <c r="N38" s="101" t="s">
        <v>0</v>
      </c>
      <c r="O38" s="103" t="str">
        <f t="shared" si="16"/>
        <v/>
      </c>
      <c r="P38" s="103"/>
      <c r="Q38" s="113"/>
      <c r="R38" s="114"/>
      <c r="S38" s="114"/>
      <c r="T38" s="114"/>
      <c r="U38" s="114"/>
      <c r="V38" s="103" t="str">
        <f t="shared" si="4"/>
        <v>no</v>
      </c>
      <c r="W38" s="157"/>
      <c r="X38" s="202"/>
      <c r="Y38" s="110"/>
      <c r="Z38" s="111"/>
      <c r="AA38" s="112"/>
      <c r="AB38" s="175"/>
      <c r="AC38" s="176"/>
      <c r="AD38" s="116"/>
      <c r="AE38" s="116"/>
      <c r="AF38" s="155" t="str">
        <f t="shared" si="6"/>
        <v/>
      </c>
      <c r="AG38" s="116"/>
      <c r="AH38" s="116"/>
      <c r="AI38" s="116"/>
      <c r="AJ38" s="116"/>
      <c r="AK38" s="155" t="str">
        <f t="shared" si="7"/>
        <v/>
      </c>
      <c r="AL38" s="116"/>
      <c r="AM38" s="116"/>
      <c r="AN38" s="115"/>
      <c r="AO38" s="116"/>
      <c r="AP38" s="155" t="str">
        <f t="shared" si="8"/>
        <v>.</v>
      </c>
      <c r="AQ38" s="117"/>
      <c r="AR38" s="50"/>
      <c r="AT38" s="51"/>
      <c r="AU38" s="51"/>
      <c r="AV38" s="52"/>
    </row>
    <row r="39" spans="1:48" ht="23" x14ac:dyDescent="0.25">
      <c r="A39" s="153" t="str">
        <f>MID(E$35,FIND("(Q",E$35)+1,6)&amp;"_iv"</f>
        <v>Q7.2.1_iv</v>
      </c>
      <c r="B39" s="20" t="s">
        <v>17</v>
      </c>
      <c r="C39" s="21"/>
      <c r="D39" s="76"/>
      <c r="E39" s="186"/>
      <c r="F39" s="227" t="s">
        <v>211</v>
      </c>
      <c r="G39" s="227"/>
      <c r="H39" s="228"/>
      <c r="I39" s="184"/>
      <c r="J39" s="48"/>
      <c r="K39" s="49"/>
      <c r="L39" s="49"/>
      <c r="M39" s="137"/>
      <c r="N39" s="101" t="s">
        <v>534</v>
      </c>
      <c r="O39" s="103" t="str">
        <f t="shared" si="16"/>
        <v>New question introduced in 2023 - Please answer this question for the year of the previous update in Column P</v>
      </c>
      <c r="P39" s="103"/>
      <c r="Q39" s="113"/>
      <c r="R39" s="114"/>
      <c r="S39" s="114"/>
      <c r="T39" s="114"/>
      <c r="U39" s="114"/>
      <c r="V39" s="103" t="str">
        <f t="shared" si="4"/>
        <v/>
      </c>
      <c r="W39" s="157"/>
      <c r="X39" s="202"/>
      <c r="Y39" s="110"/>
      <c r="Z39" s="111"/>
      <c r="AA39" s="112"/>
      <c r="AB39" s="175"/>
      <c r="AC39" s="176"/>
      <c r="AD39" s="116"/>
      <c r="AE39" s="116"/>
      <c r="AF39" s="155" t="str">
        <f t="shared" si="6"/>
        <v/>
      </c>
      <c r="AG39" s="116"/>
      <c r="AH39" s="116"/>
      <c r="AI39" s="116"/>
      <c r="AJ39" s="116"/>
      <c r="AK39" s="155" t="str">
        <f t="shared" si="7"/>
        <v/>
      </c>
      <c r="AL39" s="116"/>
      <c r="AM39" s="116"/>
      <c r="AN39" s="115"/>
      <c r="AO39" s="116"/>
      <c r="AP39" s="155" t="str">
        <f t="shared" si="8"/>
        <v>.</v>
      </c>
      <c r="AQ39" s="117"/>
      <c r="AR39" s="50"/>
      <c r="AT39" s="51"/>
      <c r="AU39" s="51"/>
      <c r="AV39" s="52"/>
    </row>
    <row r="40" spans="1:48" ht="23" x14ac:dyDescent="0.25">
      <c r="A40" s="153" t="str">
        <f>MID(E$35,FIND("(Q",E$35)+1,6)&amp;"_v"</f>
        <v>Q7.2.1_v</v>
      </c>
      <c r="B40" s="20" t="s">
        <v>17</v>
      </c>
      <c r="C40" s="21"/>
      <c r="D40" s="76"/>
      <c r="E40" s="186"/>
      <c r="F40" s="225" t="s">
        <v>301</v>
      </c>
      <c r="G40" s="225"/>
      <c r="H40" s="226"/>
      <c r="I40" s="184"/>
      <c r="J40" s="48"/>
      <c r="K40" s="49"/>
      <c r="L40" s="49"/>
      <c r="M40" s="137"/>
      <c r="N40" s="101" t="s">
        <v>534</v>
      </c>
      <c r="O40" s="103" t="str">
        <f t="shared" si="16"/>
        <v>New question introduced in 2023 - Please answer this question for the year of the previous update in Column P</v>
      </c>
      <c r="P40" s="103"/>
      <c r="Q40" s="113"/>
      <c r="R40" s="114"/>
      <c r="S40" s="114"/>
      <c r="T40" s="114"/>
      <c r="U40" s="114"/>
      <c r="V40" s="103" t="str">
        <f t="shared" si="4"/>
        <v/>
      </c>
      <c r="W40" s="157"/>
      <c r="X40" s="202"/>
      <c r="Y40" s="110"/>
      <c r="Z40" s="111"/>
      <c r="AA40" s="112"/>
      <c r="AB40" s="175"/>
      <c r="AC40" s="176"/>
      <c r="AD40" s="116"/>
      <c r="AE40" s="116"/>
      <c r="AF40" s="155" t="str">
        <f t="shared" si="6"/>
        <v/>
      </c>
      <c r="AG40" s="116"/>
      <c r="AH40" s="116"/>
      <c r="AI40" s="116"/>
      <c r="AJ40" s="116"/>
      <c r="AK40" s="155" t="str">
        <f t="shared" si="7"/>
        <v/>
      </c>
      <c r="AL40" s="116"/>
      <c r="AM40" s="116"/>
      <c r="AN40" s="115"/>
      <c r="AO40" s="116"/>
      <c r="AP40" s="155" t="str">
        <f t="shared" si="8"/>
        <v>.</v>
      </c>
      <c r="AQ40" s="117"/>
      <c r="AR40" s="50"/>
      <c r="AT40" s="51"/>
      <c r="AU40" s="51"/>
      <c r="AV40" s="52"/>
    </row>
    <row r="41" spans="1:48" ht="27.75" customHeight="1" x14ac:dyDescent="0.25">
      <c r="A41" s="153" t="str">
        <f>MID(E$35,FIND("(Q",E$35)+1,6)&amp;"_vi"</f>
        <v>Q7.2.1_vi</v>
      </c>
      <c r="B41" s="20" t="s">
        <v>16</v>
      </c>
      <c r="C41" s="21" t="s">
        <v>353</v>
      </c>
      <c r="D41" s="76"/>
      <c r="E41" s="186"/>
      <c r="F41" s="225" t="s">
        <v>302</v>
      </c>
      <c r="G41" s="225"/>
      <c r="H41" s="226"/>
      <c r="I41" s="224" t="s">
        <v>401</v>
      </c>
      <c r="J41" s="48"/>
      <c r="K41" s="49"/>
      <c r="L41" s="49"/>
      <c r="M41" s="137"/>
      <c r="N41" s="101" t="s">
        <v>535</v>
      </c>
      <c r="O41" s="103" t="str">
        <f t="shared" si="16"/>
        <v/>
      </c>
      <c r="P41" s="103"/>
      <c r="Q41" s="113"/>
      <c r="R41" s="114"/>
      <c r="S41" s="114"/>
      <c r="T41" s="114"/>
      <c r="U41" s="114"/>
      <c r="V41" s="103" t="str">
        <f t="shared" si="4"/>
        <v>.</v>
      </c>
      <c r="W41" s="157"/>
      <c r="X41" s="202"/>
      <c r="Y41" s="110"/>
      <c r="Z41" s="111"/>
      <c r="AA41" s="112"/>
      <c r="AB41" s="175"/>
      <c r="AC41" s="176"/>
      <c r="AD41" s="116"/>
      <c r="AE41" s="116"/>
      <c r="AF41" s="155" t="str">
        <f t="shared" si="6"/>
        <v/>
      </c>
      <c r="AG41" s="116"/>
      <c r="AH41" s="116"/>
      <c r="AI41" s="116"/>
      <c r="AJ41" s="116"/>
      <c r="AK41" s="155" t="str">
        <f t="shared" si="7"/>
        <v/>
      </c>
      <c r="AL41" s="116"/>
      <c r="AM41" s="116"/>
      <c r="AN41" s="115"/>
      <c r="AO41" s="116"/>
      <c r="AP41" s="155" t="str">
        <f t="shared" si="8"/>
        <v>.</v>
      </c>
      <c r="AQ41" s="117"/>
      <c r="AR41" s="50"/>
      <c r="AT41" s="51"/>
      <c r="AU41" s="51"/>
      <c r="AV41" s="52"/>
    </row>
    <row r="42" spans="1:48" ht="23" x14ac:dyDescent="0.25">
      <c r="A42" s="153" t="str">
        <f>MID(E$35,FIND("(Q",E$35)+1,6)&amp;"_vii"</f>
        <v>Q7.2.1_vii</v>
      </c>
      <c r="B42" s="20" t="s">
        <v>17</v>
      </c>
      <c r="C42" s="21"/>
      <c r="D42" s="76"/>
      <c r="E42" s="186"/>
      <c r="F42" s="227" t="s">
        <v>303</v>
      </c>
      <c r="G42" s="227"/>
      <c r="H42" s="228"/>
      <c r="I42" s="224"/>
      <c r="J42" s="48"/>
      <c r="K42" s="49"/>
      <c r="L42" s="49"/>
      <c r="M42" s="137"/>
      <c r="N42" s="101" t="s">
        <v>534</v>
      </c>
      <c r="O42" s="103" t="str">
        <f t="shared" si="16"/>
        <v>New question introduced in 2023 - Please answer this question for the year of the previous update in Column P</v>
      </c>
      <c r="P42" s="103"/>
      <c r="Q42" s="113"/>
      <c r="R42" s="114"/>
      <c r="S42" s="114"/>
      <c r="T42" s="114"/>
      <c r="U42" s="114"/>
      <c r="V42" s="103" t="str">
        <f t="shared" si="4"/>
        <v/>
      </c>
      <c r="W42" s="157"/>
      <c r="X42" s="202"/>
      <c r="Y42" s="110"/>
      <c r="Z42" s="111"/>
      <c r="AA42" s="112"/>
      <c r="AB42" s="175"/>
      <c r="AC42" s="176"/>
      <c r="AD42" s="116"/>
      <c r="AE42" s="116"/>
      <c r="AF42" s="155" t="str">
        <f t="shared" si="6"/>
        <v/>
      </c>
      <c r="AG42" s="116"/>
      <c r="AH42" s="116"/>
      <c r="AI42" s="116"/>
      <c r="AJ42" s="116"/>
      <c r="AK42" s="155" t="str">
        <f t="shared" si="7"/>
        <v/>
      </c>
      <c r="AL42" s="116"/>
      <c r="AM42" s="116"/>
      <c r="AN42" s="115"/>
      <c r="AO42" s="116"/>
      <c r="AP42" s="155" t="str">
        <f t="shared" si="8"/>
        <v>.</v>
      </c>
      <c r="AQ42" s="117"/>
      <c r="AR42" s="50"/>
      <c r="AT42" s="51"/>
      <c r="AU42" s="51"/>
      <c r="AV42" s="52"/>
    </row>
    <row r="43" spans="1:48" ht="23" x14ac:dyDescent="0.25">
      <c r="A43" s="153" t="str">
        <f>MID(E$35,FIND("(Q",E$35)+1,6)&amp;"_viii"</f>
        <v>Q7.2.1_viii</v>
      </c>
      <c r="B43" s="20" t="s">
        <v>17</v>
      </c>
      <c r="C43" s="21"/>
      <c r="D43" s="76"/>
      <c r="E43" s="186"/>
      <c r="F43" s="225" t="s">
        <v>304</v>
      </c>
      <c r="G43" s="225"/>
      <c r="H43" s="226"/>
      <c r="I43" s="224"/>
      <c r="J43" s="48"/>
      <c r="K43" s="49"/>
      <c r="L43" s="49"/>
      <c r="M43" s="137"/>
      <c r="N43" s="101" t="s">
        <v>534</v>
      </c>
      <c r="O43" s="103" t="str">
        <f t="shared" si="16"/>
        <v>New question introduced in 2023 - Please answer this question for the year of the previous update in Column P</v>
      </c>
      <c r="P43" s="103"/>
      <c r="Q43" s="113"/>
      <c r="R43" s="114"/>
      <c r="S43" s="114"/>
      <c r="T43" s="114"/>
      <c r="U43" s="114"/>
      <c r="V43" s="103" t="str">
        <f t="shared" si="4"/>
        <v/>
      </c>
      <c r="W43" s="157"/>
      <c r="X43" s="202"/>
      <c r="Y43" s="110"/>
      <c r="Z43" s="111"/>
      <c r="AA43" s="112"/>
      <c r="AB43" s="175"/>
      <c r="AC43" s="176"/>
      <c r="AD43" s="116"/>
      <c r="AE43" s="116"/>
      <c r="AF43" s="155" t="str">
        <f t="shared" si="6"/>
        <v/>
      </c>
      <c r="AG43" s="116"/>
      <c r="AH43" s="116"/>
      <c r="AI43" s="116"/>
      <c r="AJ43" s="116"/>
      <c r="AK43" s="155" t="str">
        <f t="shared" si="7"/>
        <v/>
      </c>
      <c r="AL43" s="116"/>
      <c r="AM43" s="116"/>
      <c r="AN43" s="115"/>
      <c r="AO43" s="116"/>
      <c r="AP43" s="155" t="str">
        <f t="shared" si="8"/>
        <v>.</v>
      </c>
      <c r="AQ43" s="117"/>
      <c r="AR43" s="50"/>
      <c r="AT43" s="51"/>
      <c r="AU43" s="51"/>
      <c r="AV43" s="52"/>
    </row>
    <row r="44" spans="1:48" ht="23" x14ac:dyDescent="0.25">
      <c r="A44" s="153" t="str">
        <f>MID(E$35,FIND("(Q",E$35)+1,6)&amp;"_ix"</f>
        <v>Q7.2.1_ix</v>
      </c>
      <c r="B44" s="20" t="s">
        <v>17</v>
      </c>
      <c r="C44" s="21"/>
      <c r="D44" s="76"/>
      <c r="E44" s="186"/>
      <c r="F44" s="227" t="s">
        <v>305</v>
      </c>
      <c r="G44" s="227"/>
      <c r="H44" s="228"/>
      <c r="I44" s="224"/>
      <c r="J44" s="48"/>
      <c r="K44" s="49"/>
      <c r="L44" s="49"/>
      <c r="M44" s="137"/>
      <c r="N44" s="101" t="s">
        <v>534</v>
      </c>
      <c r="O44" s="103" t="str">
        <f t="shared" si="16"/>
        <v>New question introduced in 2023 - Please answer this question for the year of the previous update in Column P</v>
      </c>
      <c r="P44" s="103"/>
      <c r="Q44" s="113"/>
      <c r="R44" s="114"/>
      <c r="S44" s="114"/>
      <c r="T44" s="114"/>
      <c r="U44" s="114"/>
      <c r="V44" s="103" t="str">
        <f t="shared" si="4"/>
        <v/>
      </c>
      <c r="W44" s="157"/>
      <c r="X44" s="202"/>
      <c r="Y44" s="110"/>
      <c r="Z44" s="111"/>
      <c r="AA44" s="112"/>
      <c r="AB44" s="175"/>
      <c r="AC44" s="176"/>
      <c r="AD44" s="116"/>
      <c r="AE44" s="116"/>
      <c r="AF44" s="155" t="str">
        <f t="shared" si="6"/>
        <v/>
      </c>
      <c r="AG44" s="116"/>
      <c r="AH44" s="116"/>
      <c r="AI44" s="116"/>
      <c r="AJ44" s="116"/>
      <c r="AK44" s="155" t="str">
        <f t="shared" si="7"/>
        <v/>
      </c>
      <c r="AL44" s="116"/>
      <c r="AM44" s="116"/>
      <c r="AN44" s="115"/>
      <c r="AO44" s="116"/>
      <c r="AP44" s="155" t="str">
        <f t="shared" si="8"/>
        <v>.</v>
      </c>
      <c r="AQ44" s="117"/>
      <c r="AR44" s="50"/>
      <c r="AT44" s="51"/>
      <c r="AU44" s="51"/>
      <c r="AV44" s="52"/>
    </row>
    <row r="45" spans="1:48" s="55" customFormat="1" ht="48" customHeight="1" x14ac:dyDescent="0.3">
      <c r="A45" s="21" t="str">
        <f>MID(E$45,FIND("(Q",E$45)+1,6)</f>
        <v>Q7.2.2</v>
      </c>
      <c r="B45" s="20" t="s">
        <v>17</v>
      </c>
      <c r="C45" s="21"/>
      <c r="D45" s="53"/>
      <c r="E45" s="225" t="s">
        <v>374</v>
      </c>
      <c r="F45" s="225"/>
      <c r="G45" s="225"/>
      <c r="H45" s="226"/>
      <c r="I45" s="185" t="s">
        <v>254</v>
      </c>
      <c r="J45" s="48"/>
      <c r="K45" s="49"/>
      <c r="L45" s="49"/>
      <c r="M45" s="137"/>
      <c r="N45" s="101" t="s">
        <v>534</v>
      </c>
      <c r="O45" s="103" t="str">
        <f t="shared" si="16"/>
        <v>New question introduced in 2023 - Please answer this question for the year of the previous update in Column P</v>
      </c>
      <c r="P45" s="103"/>
      <c r="Q45" s="113"/>
      <c r="R45" s="114"/>
      <c r="S45" s="114"/>
      <c r="T45" s="114"/>
      <c r="U45" s="114"/>
      <c r="V45" s="103" t="str">
        <f t="shared" si="4"/>
        <v/>
      </c>
      <c r="W45" s="157"/>
      <c r="X45" s="202"/>
      <c r="Y45" s="110"/>
      <c r="Z45" s="111"/>
      <c r="AA45" s="112"/>
      <c r="AB45" s="175"/>
      <c r="AC45" s="176"/>
      <c r="AD45" s="116"/>
      <c r="AE45" s="116"/>
      <c r="AF45" s="155" t="str">
        <f t="shared" si="6"/>
        <v/>
      </c>
      <c r="AG45" s="116"/>
      <c r="AH45" s="116"/>
      <c r="AI45" s="116"/>
      <c r="AJ45" s="116"/>
      <c r="AK45" s="155" t="str">
        <f t="shared" si="7"/>
        <v/>
      </c>
      <c r="AL45" s="116"/>
      <c r="AM45" s="116"/>
      <c r="AN45" s="115"/>
      <c r="AO45" s="116"/>
      <c r="AP45" s="155" t="str">
        <f t="shared" si="8"/>
        <v>.</v>
      </c>
      <c r="AQ45" s="117"/>
      <c r="AR45" s="54"/>
      <c r="AT45" s="56"/>
      <c r="AU45" s="56"/>
      <c r="AV45" s="57"/>
    </row>
    <row r="46" spans="1:48" ht="45" customHeight="1" x14ac:dyDescent="0.3">
      <c r="A46" s="153" t="str">
        <f>MID(E$45,FIND("(Q",E$45)+1,6)&amp;"_i"</f>
        <v>Q7.2.2_i</v>
      </c>
      <c r="B46" s="20" t="s">
        <v>16</v>
      </c>
      <c r="C46" s="21" t="s">
        <v>132</v>
      </c>
      <c r="D46" s="53"/>
      <c r="E46" s="186"/>
      <c r="F46" s="227" t="s">
        <v>7</v>
      </c>
      <c r="G46" s="227"/>
      <c r="H46" s="228"/>
      <c r="I46" s="159" t="s">
        <v>392</v>
      </c>
      <c r="J46" s="48"/>
      <c r="K46" s="49"/>
      <c r="L46" s="49"/>
      <c r="M46" s="137"/>
      <c r="N46" s="101" t="s">
        <v>535</v>
      </c>
      <c r="O46" s="103" t="str">
        <f t="shared" si="16"/>
        <v/>
      </c>
      <c r="P46" s="103"/>
      <c r="Q46" s="113"/>
      <c r="R46" s="114"/>
      <c r="S46" s="114"/>
      <c r="T46" s="114"/>
      <c r="U46" s="114"/>
      <c r="V46" s="103" t="str">
        <f t="shared" si="4"/>
        <v>.</v>
      </c>
      <c r="W46" s="157"/>
      <c r="X46" s="202"/>
      <c r="Y46" s="110"/>
      <c r="Z46" s="111"/>
      <c r="AA46" s="112"/>
      <c r="AB46" s="175"/>
      <c r="AC46" s="176"/>
      <c r="AD46" s="116"/>
      <c r="AE46" s="116"/>
      <c r="AF46" s="155" t="str">
        <f t="shared" si="6"/>
        <v/>
      </c>
      <c r="AG46" s="116"/>
      <c r="AH46" s="116"/>
      <c r="AI46" s="116"/>
      <c r="AJ46" s="116"/>
      <c r="AK46" s="155" t="str">
        <f t="shared" si="7"/>
        <v/>
      </c>
      <c r="AL46" s="116"/>
      <c r="AM46" s="116"/>
      <c r="AN46" s="115"/>
      <c r="AO46" s="116"/>
      <c r="AP46" s="155" t="str">
        <f t="shared" si="8"/>
        <v>.</v>
      </c>
      <c r="AQ46" s="117"/>
      <c r="AR46" s="50"/>
      <c r="AT46" s="51"/>
      <c r="AU46" s="51"/>
      <c r="AV46" s="52"/>
    </row>
    <row r="47" spans="1:48" ht="39" customHeight="1" x14ac:dyDescent="0.3">
      <c r="A47" s="153" t="str">
        <f>MID(E$45,FIND("(Q",E$45)+1,6)&amp;"_ii"</f>
        <v>Q7.2.2_ii</v>
      </c>
      <c r="B47" s="20" t="s">
        <v>16</v>
      </c>
      <c r="C47" s="21" t="s">
        <v>133</v>
      </c>
      <c r="D47" s="53"/>
      <c r="E47" s="186"/>
      <c r="F47" s="227" t="s">
        <v>10</v>
      </c>
      <c r="G47" s="227"/>
      <c r="H47" s="228"/>
      <c r="I47" s="159" t="s">
        <v>255</v>
      </c>
      <c r="J47" s="48"/>
      <c r="K47" s="49"/>
      <c r="L47" s="49"/>
      <c r="M47" s="137"/>
      <c r="N47" s="101" t="s">
        <v>535</v>
      </c>
      <c r="O47" s="103" t="str">
        <f t="shared" si="16"/>
        <v/>
      </c>
      <c r="P47" s="103"/>
      <c r="Q47" s="113"/>
      <c r="R47" s="114"/>
      <c r="S47" s="114"/>
      <c r="T47" s="114"/>
      <c r="U47" s="114"/>
      <c r="V47" s="103" t="str">
        <f t="shared" si="4"/>
        <v>.</v>
      </c>
      <c r="W47" s="157"/>
      <c r="X47" s="202"/>
      <c r="Y47" s="110"/>
      <c r="Z47" s="111"/>
      <c r="AA47" s="112"/>
      <c r="AB47" s="175"/>
      <c r="AC47" s="176"/>
      <c r="AD47" s="116"/>
      <c r="AE47" s="116"/>
      <c r="AF47" s="155" t="str">
        <f t="shared" si="6"/>
        <v/>
      </c>
      <c r="AG47" s="116"/>
      <c r="AH47" s="116"/>
      <c r="AI47" s="116"/>
      <c r="AJ47" s="116"/>
      <c r="AK47" s="155" t="str">
        <f t="shared" si="7"/>
        <v/>
      </c>
      <c r="AL47" s="116"/>
      <c r="AM47" s="116"/>
      <c r="AN47" s="115"/>
      <c r="AO47" s="116"/>
      <c r="AP47" s="155" t="str">
        <f t="shared" si="8"/>
        <v>.</v>
      </c>
      <c r="AQ47" s="117"/>
      <c r="AR47" s="50"/>
      <c r="AT47" s="51"/>
      <c r="AU47" s="51"/>
      <c r="AV47" s="52"/>
    </row>
    <row r="48" spans="1:48" ht="26.25" customHeight="1" x14ac:dyDescent="0.3">
      <c r="A48" s="153" t="str">
        <f>MID(E$45,FIND("(Q",E$45)+1,6)&amp;"_iii"</f>
        <v>Q7.2.2_iii</v>
      </c>
      <c r="B48" s="20" t="s">
        <v>16</v>
      </c>
      <c r="C48" s="21" t="s">
        <v>134</v>
      </c>
      <c r="D48" s="53"/>
      <c r="E48" s="186"/>
      <c r="F48" s="227" t="s">
        <v>8</v>
      </c>
      <c r="G48" s="227"/>
      <c r="H48" s="228"/>
      <c r="I48" s="184"/>
      <c r="J48" s="48"/>
      <c r="K48" s="49"/>
      <c r="L48" s="49"/>
      <c r="M48" s="137"/>
      <c r="N48" s="101" t="s">
        <v>536</v>
      </c>
      <c r="O48" s="103" t="str">
        <f t="shared" si="16"/>
        <v/>
      </c>
      <c r="P48" s="103"/>
      <c r="Q48" s="113"/>
      <c r="R48" s="114"/>
      <c r="S48" s="114"/>
      <c r="T48" s="114"/>
      <c r="U48" s="114"/>
      <c r="V48" s="103" t="str">
        <f t="shared" si="4"/>
        <v>no, can also be sold online</v>
      </c>
      <c r="W48" s="157"/>
      <c r="X48" s="202"/>
      <c r="Y48" s="110"/>
      <c r="Z48" s="111"/>
      <c r="AA48" s="112"/>
      <c r="AB48" s="175"/>
      <c r="AC48" s="176"/>
      <c r="AD48" s="116"/>
      <c r="AE48" s="116"/>
      <c r="AF48" s="155" t="str">
        <f t="shared" si="6"/>
        <v/>
      </c>
      <c r="AG48" s="116"/>
      <c r="AH48" s="116"/>
      <c r="AI48" s="116"/>
      <c r="AJ48" s="116"/>
      <c r="AK48" s="155" t="str">
        <f t="shared" si="7"/>
        <v/>
      </c>
      <c r="AL48" s="116"/>
      <c r="AM48" s="116"/>
      <c r="AN48" s="115"/>
      <c r="AO48" s="116"/>
      <c r="AP48" s="155" t="str">
        <f t="shared" si="8"/>
        <v>.</v>
      </c>
      <c r="AQ48" s="117"/>
      <c r="AR48" s="50"/>
      <c r="AT48" s="51"/>
      <c r="AU48" s="51"/>
      <c r="AV48" s="52"/>
    </row>
    <row r="49" spans="1:48" ht="33" customHeight="1" x14ac:dyDescent="0.3">
      <c r="A49" s="153" t="str">
        <f>MID(E$45,FIND("(Q",E$45)+1,6)&amp;"_iv"</f>
        <v>Q7.2.2_iv</v>
      </c>
      <c r="B49" s="20" t="s">
        <v>16</v>
      </c>
      <c r="C49" s="21" t="s">
        <v>135</v>
      </c>
      <c r="D49" s="53"/>
      <c r="E49" s="186"/>
      <c r="F49" s="227" t="s">
        <v>9</v>
      </c>
      <c r="G49" s="227"/>
      <c r="H49" s="228"/>
      <c r="I49" s="184"/>
      <c r="J49" s="48"/>
      <c r="K49" s="49"/>
      <c r="L49" s="49"/>
      <c r="M49" s="137"/>
      <c r="N49" s="101" t="s">
        <v>535</v>
      </c>
      <c r="O49" s="103" t="str">
        <f t="shared" si="16"/>
        <v/>
      </c>
      <c r="P49" s="103"/>
      <c r="Q49" s="113"/>
      <c r="R49" s="114"/>
      <c r="S49" s="114"/>
      <c r="T49" s="114"/>
      <c r="U49" s="114"/>
      <c r="V49" s="103" t="str">
        <f t="shared" si="4"/>
        <v>.</v>
      </c>
      <c r="W49" s="157"/>
      <c r="X49" s="202"/>
      <c r="Y49" s="110"/>
      <c r="Z49" s="111"/>
      <c r="AA49" s="112"/>
      <c r="AB49" s="175"/>
      <c r="AC49" s="176"/>
      <c r="AD49" s="116"/>
      <c r="AE49" s="116"/>
      <c r="AF49" s="155" t="str">
        <f t="shared" si="6"/>
        <v/>
      </c>
      <c r="AG49" s="116"/>
      <c r="AH49" s="116"/>
      <c r="AI49" s="116"/>
      <c r="AJ49" s="116"/>
      <c r="AK49" s="155" t="str">
        <f t="shared" si="7"/>
        <v/>
      </c>
      <c r="AL49" s="116"/>
      <c r="AM49" s="116"/>
      <c r="AN49" s="115"/>
      <c r="AO49" s="116"/>
      <c r="AP49" s="155" t="str">
        <f t="shared" si="8"/>
        <v>.</v>
      </c>
      <c r="AQ49" s="117"/>
      <c r="AR49" s="50"/>
      <c r="AT49" s="51"/>
      <c r="AU49" s="51"/>
      <c r="AV49" s="52"/>
    </row>
    <row r="50" spans="1:48" ht="23" x14ac:dyDescent="0.3">
      <c r="A50" s="153" t="str">
        <f>MID(E$45,FIND("(Q",E$45)+1,6)&amp;"_v"</f>
        <v>Q7.2.2_v</v>
      </c>
      <c r="B50" s="20" t="s">
        <v>238</v>
      </c>
      <c r="C50" s="21"/>
      <c r="D50" s="53"/>
      <c r="E50" s="186"/>
      <c r="F50" s="227" t="s">
        <v>211</v>
      </c>
      <c r="G50" s="227"/>
      <c r="H50" s="228"/>
      <c r="I50" s="184"/>
      <c r="J50" s="48"/>
      <c r="K50" s="49"/>
      <c r="L50" s="49"/>
      <c r="M50" s="137"/>
      <c r="N50" s="101" t="s">
        <v>534</v>
      </c>
      <c r="O50" s="103" t="str">
        <f t="shared" si="16"/>
        <v>New question introduced in 2023 - Please answer this question for the year of the previous update in Column P</v>
      </c>
      <c r="P50" s="103"/>
      <c r="Q50" s="113"/>
      <c r="R50" s="114"/>
      <c r="S50" s="114"/>
      <c r="T50" s="114"/>
      <c r="U50" s="114"/>
      <c r="V50" s="103" t="str">
        <f t="shared" si="4"/>
        <v/>
      </c>
      <c r="W50" s="157"/>
      <c r="X50" s="202"/>
      <c r="Y50" s="110"/>
      <c r="Z50" s="111"/>
      <c r="AA50" s="112"/>
      <c r="AB50" s="175"/>
      <c r="AC50" s="176"/>
      <c r="AD50" s="116"/>
      <c r="AE50" s="116"/>
      <c r="AF50" s="155" t="str">
        <f t="shared" si="6"/>
        <v/>
      </c>
      <c r="AG50" s="116"/>
      <c r="AH50" s="116"/>
      <c r="AI50" s="116"/>
      <c r="AJ50" s="116"/>
      <c r="AK50" s="155" t="str">
        <f t="shared" si="7"/>
        <v/>
      </c>
      <c r="AL50" s="116"/>
      <c r="AM50" s="116"/>
      <c r="AN50" s="115"/>
      <c r="AO50" s="116"/>
      <c r="AP50" s="155" t="str">
        <f t="shared" si="8"/>
        <v>.</v>
      </c>
      <c r="AQ50" s="117"/>
      <c r="AR50" s="50"/>
      <c r="AT50" s="51"/>
      <c r="AU50" s="51"/>
      <c r="AV50" s="52"/>
    </row>
    <row r="51" spans="1:48" ht="23" x14ac:dyDescent="0.3">
      <c r="A51" s="153" t="str">
        <f>MID(E$45,FIND("(Q",E$45)+1,6)&amp;"_vi"</f>
        <v>Q7.2.2_vi</v>
      </c>
      <c r="B51" s="20" t="s">
        <v>238</v>
      </c>
      <c r="C51" s="21"/>
      <c r="D51" s="53"/>
      <c r="E51" s="186"/>
      <c r="F51" s="227" t="s">
        <v>212</v>
      </c>
      <c r="G51" s="227"/>
      <c r="H51" s="228"/>
      <c r="I51" s="184"/>
      <c r="J51" s="48"/>
      <c r="K51" s="49"/>
      <c r="L51" s="49"/>
      <c r="M51" s="137"/>
      <c r="N51" s="101" t="s">
        <v>534</v>
      </c>
      <c r="O51" s="103" t="str">
        <f t="shared" si="16"/>
        <v>New question introduced in 2023 - Please answer this question for the year of the previous update in Column P</v>
      </c>
      <c r="P51" s="103"/>
      <c r="Q51" s="113"/>
      <c r="R51" s="114"/>
      <c r="S51" s="114"/>
      <c r="T51" s="114"/>
      <c r="U51" s="114"/>
      <c r="V51" s="103" t="str">
        <f t="shared" si="4"/>
        <v/>
      </c>
      <c r="W51" s="157"/>
      <c r="X51" s="202"/>
      <c r="Y51" s="110"/>
      <c r="Z51" s="111"/>
      <c r="AA51" s="112"/>
      <c r="AB51" s="175"/>
      <c r="AC51" s="176"/>
      <c r="AD51" s="116"/>
      <c r="AE51" s="116"/>
      <c r="AF51" s="155" t="str">
        <f t="shared" si="6"/>
        <v/>
      </c>
      <c r="AG51" s="116"/>
      <c r="AH51" s="116"/>
      <c r="AI51" s="116"/>
      <c r="AJ51" s="116"/>
      <c r="AK51" s="155" t="str">
        <f t="shared" si="7"/>
        <v/>
      </c>
      <c r="AL51" s="116"/>
      <c r="AM51" s="116"/>
      <c r="AN51" s="115"/>
      <c r="AO51" s="116"/>
      <c r="AP51" s="155" t="str">
        <f t="shared" si="8"/>
        <v>.</v>
      </c>
      <c r="AQ51" s="117"/>
      <c r="AR51" s="50"/>
      <c r="AT51" s="51"/>
      <c r="AU51" s="51"/>
      <c r="AV51" s="52"/>
    </row>
    <row r="52" spans="1:48" ht="23" x14ac:dyDescent="0.3">
      <c r="A52" s="153" t="str">
        <f>MID(E$45,FIND("(Q",E$45)+1,6)&amp;"_vii"</f>
        <v>Q7.2.2_vii</v>
      </c>
      <c r="B52" s="20" t="s">
        <v>238</v>
      </c>
      <c r="C52" s="21"/>
      <c r="D52" s="53"/>
      <c r="E52" s="186"/>
      <c r="F52" s="227" t="s">
        <v>213</v>
      </c>
      <c r="G52" s="227"/>
      <c r="H52" s="228"/>
      <c r="I52" s="184"/>
      <c r="J52" s="48"/>
      <c r="K52" s="49"/>
      <c r="L52" s="49"/>
      <c r="M52" s="137"/>
      <c r="N52" s="101" t="s">
        <v>534</v>
      </c>
      <c r="O52" s="103" t="str">
        <f t="shared" si="16"/>
        <v>New question introduced in 2023 - Please answer this question for the year of the previous update in Column P</v>
      </c>
      <c r="P52" s="103"/>
      <c r="Q52" s="113"/>
      <c r="R52" s="114"/>
      <c r="S52" s="114"/>
      <c r="T52" s="114"/>
      <c r="U52" s="114"/>
      <c r="V52" s="103" t="str">
        <f t="shared" si="4"/>
        <v/>
      </c>
      <c r="W52" s="157"/>
      <c r="X52" s="202"/>
      <c r="Y52" s="110"/>
      <c r="Z52" s="111"/>
      <c r="AA52" s="112"/>
      <c r="AB52" s="175"/>
      <c r="AC52" s="176"/>
      <c r="AD52" s="116"/>
      <c r="AE52" s="116"/>
      <c r="AF52" s="155" t="str">
        <f t="shared" si="6"/>
        <v/>
      </c>
      <c r="AG52" s="116"/>
      <c r="AH52" s="116"/>
      <c r="AI52" s="116"/>
      <c r="AJ52" s="116"/>
      <c r="AK52" s="155" t="str">
        <f t="shared" si="7"/>
        <v/>
      </c>
      <c r="AL52" s="116"/>
      <c r="AM52" s="116"/>
      <c r="AN52" s="115"/>
      <c r="AO52" s="116"/>
      <c r="AP52" s="155" t="str">
        <f t="shared" si="8"/>
        <v>.</v>
      </c>
      <c r="AQ52" s="117"/>
      <c r="AR52" s="50"/>
      <c r="AT52" s="51"/>
      <c r="AU52" s="51"/>
      <c r="AV52" s="52"/>
    </row>
    <row r="53" spans="1:48" ht="31.5" customHeight="1" x14ac:dyDescent="0.3">
      <c r="A53" s="153" t="str">
        <f>MID(E$45,FIND("(Q",E$45)+1,6)&amp;"_viii"</f>
        <v>Q7.2.2_viii</v>
      </c>
      <c r="B53" s="20" t="s">
        <v>16</v>
      </c>
      <c r="C53" s="21" t="s">
        <v>354</v>
      </c>
      <c r="D53" s="53"/>
      <c r="E53" s="186"/>
      <c r="F53" s="227" t="s">
        <v>302</v>
      </c>
      <c r="G53" s="227"/>
      <c r="H53" s="228"/>
      <c r="I53" s="224" t="s">
        <v>402</v>
      </c>
      <c r="J53" s="48"/>
      <c r="K53" s="49"/>
      <c r="L53" s="49"/>
      <c r="M53" s="137"/>
      <c r="N53" s="101" t="s">
        <v>535</v>
      </c>
      <c r="O53" s="103" t="str">
        <f t="shared" si="16"/>
        <v/>
      </c>
      <c r="P53" s="103"/>
      <c r="Q53" s="113"/>
      <c r="R53" s="114"/>
      <c r="S53" s="114"/>
      <c r="T53" s="114"/>
      <c r="U53" s="114"/>
      <c r="V53" s="103" t="str">
        <f t="shared" si="4"/>
        <v>.</v>
      </c>
      <c r="W53" s="157"/>
      <c r="X53" s="202"/>
      <c r="Y53" s="110"/>
      <c r="Z53" s="111"/>
      <c r="AA53" s="112"/>
      <c r="AB53" s="175"/>
      <c r="AC53" s="176"/>
      <c r="AD53" s="116"/>
      <c r="AE53" s="116"/>
      <c r="AF53" s="155" t="str">
        <f t="shared" si="6"/>
        <v/>
      </c>
      <c r="AG53" s="116"/>
      <c r="AH53" s="116"/>
      <c r="AI53" s="116"/>
      <c r="AJ53" s="116"/>
      <c r="AK53" s="155" t="str">
        <f t="shared" si="7"/>
        <v/>
      </c>
      <c r="AL53" s="116"/>
      <c r="AM53" s="116"/>
      <c r="AN53" s="115"/>
      <c r="AO53" s="116"/>
      <c r="AP53" s="155" t="str">
        <f t="shared" si="8"/>
        <v>.</v>
      </c>
      <c r="AQ53" s="117"/>
      <c r="AR53" s="50"/>
      <c r="AT53" s="51"/>
      <c r="AU53" s="51"/>
      <c r="AV53" s="52"/>
    </row>
    <row r="54" spans="1:48" ht="23" x14ac:dyDescent="0.3">
      <c r="A54" s="153" t="str">
        <f>MID(E$45,FIND("(Q",E$45)+1,6)&amp;"_ix"</f>
        <v>Q7.2.2_ix</v>
      </c>
      <c r="B54" s="20" t="s">
        <v>17</v>
      </c>
      <c r="C54" s="21"/>
      <c r="D54" s="53"/>
      <c r="E54" s="186"/>
      <c r="F54" s="227" t="s">
        <v>303</v>
      </c>
      <c r="G54" s="227"/>
      <c r="H54" s="228"/>
      <c r="I54" s="224"/>
      <c r="J54" s="48"/>
      <c r="K54" s="49"/>
      <c r="L54" s="49"/>
      <c r="M54" s="137"/>
      <c r="N54" s="101" t="s">
        <v>534</v>
      </c>
      <c r="O54" s="103" t="str">
        <f t="shared" si="16"/>
        <v>New question introduced in 2023 - Please answer this question for the year of the previous update in Column P</v>
      </c>
      <c r="P54" s="103"/>
      <c r="Q54" s="113"/>
      <c r="R54" s="114"/>
      <c r="S54" s="114"/>
      <c r="T54" s="114"/>
      <c r="U54" s="114"/>
      <c r="V54" s="103" t="str">
        <f t="shared" si="4"/>
        <v/>
      </c>
      <c r="W54" s="157"/>
      <c r="X54" s="202"/>
      <c r="Y54" s="110"/>
      <c r="Z54" s="111"/>
      <c r="AA54" s="112"/>
      <c r="AB54" s="175"/>
      <c r="AC54" s="176"/>
      <c r="AD54" s="116"/>
      <c r="AE54" s="116"/>
      <c r="AF54" s="155" t="str">
        <f t="shared" si="6"/>
        <v/>
      </c>
      <c r="AG54" s="116"/>
      <c r="AH54" s="116"/>
      <c r="AI54" s="116"/>
      <c r="AJ54" s="116"/>
      <c r="AK54" s="155" t="str">
        <f t="shared" si="7"/>
        <v/>
      </c>
      <c r="AL54" s="116"/>
      <c r="AM54" s="116"/>
      <c r="AN54" s="115"/>
      <c r="AO54" s="116"/>
      <c r="AP54" s="155" t="str">
        <f t="shared" si="8"/>
        <v>.</v>
      </c>
      <c r="AQ54" s="117"/>
      <c r="AR54" s="50"/>
      <c r="AT54" s="51"/>
      <c r="AU54" s="51"/>
      <c r="AV54" s="52"/>
    </row>
    <row r="55" spans="1:48" ht="23" x14ac:dyDescent="0.3">
      <c r="A55" s="153" t="str">
        <f>MID(E$45,FIND("(Q",E$45)+1,6)&amp;"_x"</f>
        <v>Q7.2.2_x</v>
      </c>
      <c r="B55" s="20" t="s">
        <v>17</v>
      </c>
      <c r="C55" s="21"/>
      <c r="D55" s="53"/>
      <c r="E55" s="186"/>
      <c r="F55" s="227" t="s">
        <v>304</v>
      </c>
      <c r="G55" s="227"/>
      <c r="H55" s="228"/>
      <c r="I55" s="224"/>
      <c r="J55" s="48"/>
      <c r="K55" s="49"/>
      <c r="L55" s="49"/>
      <c r="M55" s="137"/>
      <c r="N55" s="101" t="s">
        <v>534</v>
      </c>
      <c r="O55" s="103" t="str">
        <f t="shared" si="16"/>
        <v>New question introduced in 2023 - Please answer this question for the year of the previous update in Column P</v>
      </c>
      <c r="P55" s="103"/>
      <c r="Q55" s="113"/>
      <c r="R55" s="114"/>
      <c r="S55" s="114"/>
      <c r="T55" s="114"/>
      <c r="U55" s="114"/>
      <c r="V55" s="103" t="str">
        <f t="shared" si="4"/>
        <v/>
      </c>
      <c r="W55" s="157"/>
      <c r="X55" s="202"/>
      <c r="Y55" s="110"/>
      <c r="Z55" s="111"/>
      <c r="AA55" s="112"/>
      <c r="AB55" s="175"/>
      <c r="AC55" s="176"/>
      <c r="AD55" s="116"/>
      <c r="AE55" s="116"/>
      <c r="AF55" s="155" t="str">
        <f t="shared" si="6"/>
        <v/>
      </c>
      <c r="AG55" s="116"/>
      <c r="AH55" s="116"/>
      <c r="AI55" s="116"/>
      <c r="AJ55" s="116"/>
      <c r="AK55" s="155" t="str">
        <f t="shared" si="7"/>
        <v/>
      </c>
      <c r="AL55" s="116"/>
      <c r="AM55" s="116"/>
      <c r="AN55" s="115"/>
      <c r="AO55" s="116"/>
      <c r="AP55" s="155" t="str">
        <f t="shared" si="8"/>
        <v>.</v>
      </c>
      <c r="AQ55" s="117"/>
      <c r="AR55" s="50"/>
      <c r="AT55" s="51"/>
      <c r="AU55" s="51"/>
      <c r="AV55" s="52"/>
    </row>
    <row r="56" spans="1:48" ht="23" x14ac:dyDescent="0.3">
      <c r="A56" s="153" t="str">
        <f>MID(E$45,FIND("(Q",E$45)+1,6)&amp;"_xi"</f>
        <v>Q7.2.2_xi</v>
      </c>
      <c r="B56" s="20" t="s">
        <v>17</v>
      </c>
      <c r="C56" s="21"/>
      <c r="D56" s="53"/>
      <c r="E56" s="186"/>
      <c r="F56" s="227" t="s">
        <v>305</v>
      </c>
      <c r="G56" s="227"/>
      <c r="H56" s="228"/>
      <c r="I56" s="224"/>
      <c r="J56" s="48"/>
      <c r="K56" s="49"/>
      <c r="L56" s="49"/>
      <c r="M56" s="137"/>
      <c r="N56" s="101" t="s">
        <v>534</v>
      </c>
      <c r="O56" s="103" t="str">
        <f t="shared" si="16"/>
        <v>New question introduced in 2023 - Please answer this question for the year of the previous update in Column P</v>
      </c>
      <c r="P56" s="103"/>
      <c r="Q56" s="113"/>
      <c r="R56" s="114"/>
      <c r="S56" s="114"/>
      <c r="T56" s="114"/>
      <c r="U56" s="114"/>
      <c r="V56" s="103" t="str">
        <f t="shared" si="4"/>
        <v/>
      </c>
      <c r="W56" s="157"/>
      <c r="X56" s="202"/>
      <c r="Y56" s="110"/>
      <c r="Z56" s="111"/>
      <c r="AA56" s="112"/>
      <c r="AB56" s="175"/>
      <c r="AC56" s="176"/>
      <c r="AD56" s="116"/>
      <c r="AE56" s="116"/>
      <c r="AF56" s="155" t="str">
        <f t="shared" si="6"/>
        <v/>
      </c>
      <c r="AG56" s="116"/>
      <c r="AH56" s="116"/>
      <c r="AI56" s="116"/>
      <c r="AJ56" s="116"/>
      <c r="AK56" s="155" t="str">
        <f t="shared" si="7"/>
        <v/>
      </c>
      <c r="AL56" s="116"/>
      <c r="AM56" s="116"/>
      <c r="AN56" s="115"/>
      <c r="AO56" s="116"/>
      <c r="AP56" s="155" t="str">
        <f t="shared" si="8"/>
        <v>.</v>
      </c>
      <c r="AQ56" s="117"/>
      <c r="AR56" s="50"/>
      <c r="AT56" s="51"/>
      <c r="AU56" s="51"/>
      <c r="AV56" s="52"/>
    </row>
    <row r="57" spans="1:48" ht="38.25" customHeight="1" x14ac:dyDescent="0.3">
      <c r="A57" s="153"/>
      <c r="B57" s="20"/>
      <c r="C57" s="21"/>
      <c r="D57" s="53"/>
      <c r="E57" s="227" t="s">
        <v>375</v>
      </c>
      <c r="F57" s="227"/>
      <c r="G57" s="227"/>
      <c r="H57" s="228"/>
      <c r="I57" s="184"/>
      <c r="J57" s="48"/>
      <c r="K57" s="49"/>
      <c r="L57" s="49"/>
      <c r="M57" s="137"/>
      <c r="N57" s="181"/>
      <c r="O57" s="110"/>
      <c r="P57" s="110"/>
      <c r="Q57" s="203"/>
      <c r="R57" s="111"/>
      <c r="S57" s="111"/>
      <c r="T57" s="111"/>
      <c r="U57" s="111"/>
      <c r="V57" s="110"/>
      <c r="W57" s="140"/>
      <c r="X57" s="202"/>
      <c r="Y57" s="110"/>
      <c r="Z57" s="111"/>
      <c r="AA57" s="112"/>
      <c r="AB57" s="141"/>
      <c r="AC57" s="174"/>
      <c r="AD57" s="111"/>
      <c r="AE57" s="111"/>
      <c r="AF57" s="110"/>
      <c r="AG57" s="111"/>
      <c r="AH57" s="111"/>
      <c r="AI57" s="111"/>
      <c r="AJ57" s="111"/>
      <c r="AK57" s="110"/>
      <c r="AL57" s="111"/>
      <c r="AM57" s="111"/>
      <c r="AN57" s="109"/>
      <c r="AO57" s="111"/>
      <c r="AP57" s="110"/>
      <c r="AQ57" s="118"/>
      <c r="AR57" s="50"/>
      <c r="AT57" s="51"/>
      <c r="AU57" s="51"/>
      <c r="AV57" s="52"/>
    </row>
    <row r="58" spans="1:48" ht="25.5" customHeight="1" x14ac:dyDescent="0.3">
      <c r="A58" s="153" t="str">
        <f>MID(E$57,FIND("(Q",E$57)+1,6)&amp;"_i"</f>
        <v>Q7.2.3_i</v>
      </c>
      <c r="B58" s="20" t="s">
        <v>16</v>
      </c>
      <c r="C58" s="21" t="s">
        <v>136</v>
      </c>
      <c r="D58" s="53"/>
      <c r="E58" s="186"/>
      <c r="F58" s="227" t="s">
        <v>107</v>
      </c>
      <c r="G58" s="227"/>
      <c r="H58" s="228"/>
      <c r="I58" s="184"/>
      <c r="J58" s="48"/>
      <c r="K58" s="49"/>
      <c r="L58" s="49"/>
      <c r="M58" s="137"/>
      <c r="N58" s="101" t="s">
        <v>0</v>
      </c>
      <c r="O58" s="103" t="str">
        <f t="shared" ref="O58:O61" si="17">IF(OR(B58="NI",B58="N"),"New question introduced in 2023 - Please answer this question for the year of the previous update in Column P",IF(B58="EC","Small changes were made to the question. Take extra care when validating the response in Column N. If necessary, please change your answer in Column P",""))</f>
        <v/>
      </c>
      <c r="P58" s="103"/>
      <c r="Q58" s="113"/>
      <c r="R58" s="114"/>
      <c r="S58" s="114"/>
      <c r="T58" s="114"/>
      <c r="U58" s="114"/>
      <c r="V58" s="103" t="str">
        <f t="shared" si="4"/>
        <v>no</v>
      </c>
      <c r="W58" s="157"/>
      <c r="X58" s="202"/>
      <c r="Y58" s="110"/>
      <c r="Z58" s="111"/>
      <c r="AA58" s="112"/>
      <c r="AB58" s="175"/>
      <c r="AC58" s="176"/>
      <c r="AD58" s="116"/>
      <c r="AE58" s="116"/>
      <c r="AF58" s="155" t="str">
        <f t="shared" si="6"/>
        <v/>
      </c>
      <c r="AG58" s="116"/>
      <c r="AH58" s="116"/>
      <c r="AI58" s="116"/>
      <c r="AJ58" s="116"/>
      <c r="AK58" s="155" t="str">
        <f t="shared" si="7"/>
        <v/>
      </c>
      <c r="AL58" s="116"/>
      <c r="AM58" s="116"/>
      <c r="AN58" s="115"/>
      <c r="AO58" s="116"/>
      <c r="AP58" s="155" t="str">
        <f t="shared" si="8"/>
        <v>.</v>
      </c>
      <c r="AQ58" s="117"/>
      <c r="AR58" s="50"/>
      <c r="AT58" s="51"/>
      <c r="AU58" s="51"/>
      <c r="AV58" s="52"/>
    </row>
    <row r="59" spans="1:48" ht="27.75" customHeight="1" x14ac:dyDescent="0.3">
      <c r="A59" s="153" t="str">
        <f>MID(E$57,FIND("(Q",E$57)+1,6)&amp;"_ii"</f>
        <v>Q7.2.3_ii</v>
      </c>
      <c r="B59" s="20" t="s">
        <v>16</v>
      </c>
      <c r="C59" s="21" t="s">
        <v>137</v>
      </c>
      <c r="D59" s="53"/>
      <c r="E59" s="186"/>
      <c r="F59" s="227" t="s">
        <v>85</v>
      </c>
      <c r="G59" s="227"/>
      <c r="H59" s="228"/>
      <c r="I59" s="184"/>
      <c r="J59" s="48"/>
      <c r="K59" s="49"/>
      <c r="L59" s="49"/>
      <c r="M59" s="137"/>
      <c r="N59" s="101" t="s">
        <v>0</v>
      </c>
      <c r="O59" s="103" t="str">
        <f t="shared" si="17"/>
        <v/>
      </c>
      <c r="P59" s="103"/>
      <c r="Q59" s="113"/>
      <c r="R59" s="114"/>
      <c r="S59" s="114"/>
      <c r="T59" s="114"/>
      <c r="U59" s="114"/>
      <c r="V59" s="103" t="str">
        <f t="shared" si="4"/>
        <v>no</v>
      </c>
      <c r="W59" s="157"/>
      <c r="X59" s="202"/>
      <c r="Y59" s="110"/>
      <c r="Z59" s="111"/>
      <c r="AA59" s="112"/>
      <c r="AB59" s="175"/>
      <c r="AC59" s="176"/>
      <c r="AD59" s="116"/>
      <c r="AE59" s="116"/>
      <c r="AF59" s="155" t="str">
        <f t="shared" si="6"/>
        <v/>
      </c>
      <c r="AG59" s="116"/>
      <c r="AH59" s="116"/>
      <c r="AI59" s="116"/>
      <c r="AJ59" s="116"/>
      <c r="AK59" s="155" t="str">
        <f t="shared" si="7"/>
        <v/>
      </c>
      <c r="AL59" s="116"/>
      <c r="AM59" s="116"/>
      <c r="AN59" s="115"/>
      <c r="AO59" s="116"/>
      <c r="AP59" s="155" t="str">
        <f t="shared" si="8"/>
        <v>.</v>
      </c>
      <c r="AQ59" s="117"/>
      <c r="AR59" s="50"/>
      <c r="AT59" s="51"/>
      <c r="AU59" s="51"/>
      <c r="AV59" s="52"/>
    </row>
    <row r="60" spans="1:48" ht="28.5" customHeight="1" x14ac:dyDescent="0.3">
      <c r="A60" s="153" t="str">
        <f>MID(E$57,FIND("(Q",E$57)+1,6)&amp;"_iii"</f>
        <v>Q7.2.3_iii</v>
      </c>
      <c r="B60" s="20" t="s">
        <v>16</v>
      </c>
      <c r="C60" s="21" t="s">
        <v>138</v>
      </c>
      <c r="D60" s="53"/>
      <c r="E60" s="186"/>
      <c r="F60" s="227" t="s">
        <v>214</v>
      </c>
      <c r="G60" s="227"/>
      <c r="H60" s="228"/>
      <c r="I60" s="184" t="s">
        <v>219</v>
      </c>
      <c r="J60" s="48"/>
      <c r="K60" s="49"/>
      <c r="L60" s="49"/>
      <c r="M60" s="137"/>
      <c r="N60" s="101" t="s">
        <v>0</v>
      </c>
      <c r="O60" s="103" t="str">
        <f t="shared" si="17"/>
        <v/>
      </c>
      <c r="P60" s="103"/>
      <c r="Q60" s="113"/>
      <c r="R60" s="114"/>
      <c r="S60" s="114"/>
      <c r="T60" s="114"/>
      <c r="U60" s="114"/>
      <c r="V60" s="103" t="str">
        <f t="shared" si="4"/>
        <v>no</v>
      </c>
      <c r="W60" s="157"/>
      <c r="X60" s="202"/>
      <c r="Y60" s="110"/>
      <c r="Z60" s="111"/>
      <c r="AA60" s="112"/>
      <c r="AB60" s="175"/>
      <c r="AC60" s="176"/>
      <c r="AD60" s="116"/>
      <c r="AE60" s="116"/>
      <c r="AF60" s="155" t="str">
        <f t="shared" si="6"/>
        <v/>
      </c>
      <c r="AG60" s="116"/>
      <c r="AH60" s="116"/>
      <c r="AI60" s="116"/>
      <c r="AJ60" s="116"/>
      <c r="AK60" s="155" t="str">
        <f t="shared" si="7"/>
        <v/>
      </c>
      <c r="AL60" s="116"/>
      <c r="AM60" s="116"/>
      <c r="AN60" s="115"/>
      <c r="AO60" s="116"/>
      <c r="AP60" s="155" t="str">
        <f t="shared" si="8"/>
        <v>.</v>
      </c>
      <c r="AQ60" s="117"/>
      <c r="AR60" s="50"/>
      <c r="AT60" s="51"/>
      <c r="AU60" s="51"/>
      <c r="AV60" s="52"/>
    </row>
    <row r="61" spans="1:48" ht="42" customHeight="1" x14ac:dyDescent="0.3">
      <c r="A61" s="153" t="str">
        <f>MID(E$57,FIND("(Q",E$57)+1,6)&amp;"_iv"</f>
        <v>Q7.2.3_iv</v>
      </c>
      <c r="B61" s="20" t="s">
        <v>46</v>
      </c>
      <c r="C61" s="21" t="s">
        <v>139</v>
      </c>
      <c r="D61" s="53"/>
      <c r="E61" s="186"/>
      <c r="F61" s="227" t="s">
        <v>532</v>
      </c>
      <c r="G61" s="227"/>
      <c r="H61" s="228"/>
      <c r="I61" s="184"/>
      <c r="J61" s="48"/>
      <c r="K61" s="49"/>
      <c r="L61" s="49"/>
      <c r="M61" s="137"/>
      <c r="N61" s="101" t="s">
        <v>535</v>
      </c>
      <c r="O61" s="103" t="str">
        <f t="shared" si="17"/>
        <v/>
      </c>
      <c r="P61" s="103"/>
      <c r="Q61" s="113"/>
      <c r="R61" s="114"/>
      <c r="S61" s="114"/>
      <c r="T61" s="114"/>
      <c r="U61" s="114"/>
      <c r="V61" s="103" t="str">
        <f t="shared" si="4"/>
        <v>.</v>
      </c>
      <c r="W61" s="157"/>
      <c r="X61" s="202"/>
      <c r="Y61" s="110"/>
      <c r="Z61" s="111"/>
      <c r="AA61" s="112"/>
      <c r="AB61" s="175"/>
      <c r="AC61" s="176"/>
      <c r="AD61" s="116"/>
      <c r="AE61" s="116"/>
      <c r="AF61" s="155" t="str">
        <f t="shared" si="6"/>
        <v/>
      </c>
      <c r="AG61" s="116"/>
      <c r="AH61" s="116"/>
      <c r="AI61" s="116"/>
      <c r="AJ61" s="116"/>
      <c r="AK61" s="155" t="str">
        <f t="shared" si="7"/>
        <v/>
      </c>
      <c r="AL61" s="116"/>
      <c r="AM61" s="116"/>
      <c r="AN61" s="115"/>
      <c r="AO61" s="116"/>
      <c r="AP61" s="155" t="str">
        <f t="shared" si="8"/>
        <v>.</v>
      </c>
      <c r="AQ61" s="117"/>
      <c r="AR61" s="50"/>
      <c r="AT61" s="51"/>
      <c r="AU61" s="51"/>
      <c r="AV61" s="52"/>
    </row>
    <row r="62" spans="1:48" ht="79.5" customHeight="1" x14ac:dyDescent="0.3">
      <c r="A62" s="153"/>
      <c r="B62" s="20"/>
      <c r="C62" s="21"/>
      <c r="D62" s="53"/>
      <c r="E62" s="227" t="s">
        <v>376</v>
      </c>
      <c r="F62" s="227"/>
      <c r="G62" s="227"/>
      <c r="H62" s="228"/>
      <c r="I62" s="184" t="s">
        <v>220</v>
      </c>
      <c r="J62" s="48"/>
      <c r="K62" s="49"/>
      <c r="L62" s="49"/>
      <c r="M62" s="137"/>
      <c r="N62" s="181"/>
      <c r="O62" s="110"/>
      <c r="P62" s="110"/>
      <c r="Q62" s="203"/>
      <c r="R62" s="111"/>
      <c r="S62" s="111"/>
      <c r="T62" s="111"/>
      <c r="U62" s="111"/>
      <c r="V62" s="110"/>
      <c r="W62" s="140"/>
      <c r="X62" s="202"/>
      <c r="Y62" s="110"/>
      <c r="Z62" s="111"/>
      <c r="AA62" s="112"/>
      <c r="AB62" s="141"/>
      <c r="AC62" s="174"/>
      <c r="AD62" s="111"/>
      <c r="AE62" s="111"/>
      <c r="AF62" s="110"/>
      <c r="AG62" s="111"/>
      <c r="AH62" s="111"/>
      <c r="AI62" s="111"/>
      <c r="AJ62" s="111"/>
      <c r="AK62" s="110"/>
      <c r="AL62" s="111"/>
      <c r="AM62" s="111"/>
      <c r="AN62" s="109"/>
      <c r="AO62" s="111"/>
      <c r="AP62" s="110"/>
      <c r="AQ62" s="118"/>
      <c r="AR62" s="50"/>
      <c r="AT62" s="51"/>
      <c r="AU62" s="51"/>
      <c r="AV62" s="52"/>
    </row>
    <row r="63" spans="1:48" ht="49.5" customHeight="1" x14ac:dyDescent="0.3">
      <c r="A63" s="153" t="str">
        <f>MID(E$62,FIND("(Q",E$62)+1,6)&amp;"_i"</f>
        <v>Q7.2.4_i</v>
      </c>
      <c r="B63" s="20" t="s">
        <v>18</v>
      </c>
      <c r="C63" s="21" t="s">
        <v>357</v>
      </c>
      <c r="D63" s="53"/>
      <c r="E63" s="186"/>
      <c r="F63" s="227" t="s">
        <v>215</v>
      </c>
      <c r="G63" s="227"/>
      <c r="H63" s="228"/>
      <c r="I63" s="229" t="s">
        <v>426</v>
      </c>
      <c r="J63" s="48"/>
      <c r="K63" s="49"/>
      <c r="L63" s="49"/>
      <c r="M63" s="137"/>
      <c r="N63" s="101" t="s">
        <v>0</v>
      </c>
      <c r="O63" s="103" t="str">
        <f t="shared" ref="O63:O81" si="18">IF(OR(B63="NI",B63="N"),"New question introduced in 2023 - Please answer this question for the year of the previous update in Column P",IF(B63="EC","Small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63" s="103"/>
      <c r="Q63" s="113"/>
      <c r="R63" s="114"/>
      <c r="S63" s="114"/>
      <c r="T63" s="114"/>
      <c r="U63" s="114"/>
      <c r="V63" s="103" t="str">
        <f t="shared" si="4"/>
        <v>no</v>
      </c>
      <c r="W63" s="157"/>
      <c r="X63" s="202"/>
      <c r="Y63" s="110"/>
      <c r="Z63" s="111"/>
      <c r="AA63" s="112"/>
      <c r="AB63" s="175"/>
      <c r="AC63" s="176"/>
      <c r="AD63" s="116"/>
      <c r="AE63" s="116"/>
      <c r="AF63" s="155" t="str">
        <f t="shared" si="6"/>
        <v/>
      </c>
      <c r="AG63" s="116"/>
      <c r="AH63" s="116"/>
      <c r="AI63" s="116"/>
      <c r="AJ63" s="116"/>
      <c r="AK63" s="155" t="str">
        <f t="shared" si="7"/>
        <v/>
      </c>
      <c r="AL63" s="116"/>
      <c r="AM63" s="116"/>
      <c r="AN63" s="115"/>
      <c r="AO63" s="116"/>
      <c r="AP63" s="155" t="str">
        <f t="shared" si="8"/>
        <v>.</v>
      </c>
      <c r="AQ63" s="117"/>
      <c r="AR63" s="50"/>
      <c r="AT63" s="51"/>
      <c r="AU63" s="51"/>
      <c r="AV63" s="52"/>
    </row>
    <row r="64" spans="1:48" ht="23" x14ac:dyDescent="0.3">
      <c r="A64" s="153" t="str">
        <f>MID(E$62,FIND("(Q",E$62)+1,6)&amp;"_ii"</f>
        <v>Q7.2.4_ii</v>
      </c>
      <c r="B64" s="20" t="s">
        <v>17</v>
      </c>
      <c r="C64" s="21"/>
      <c r="D64" s="53"/>
      <c r="E64" s="186"/>
      <c r="F64" s="227" t="s">
        <v>216</v>
      </c>
      <c r="G64" s="227"/>
      <c r="H64" s="228"/>
      <c r="I64" s="229"/>
      <c r="J64" s="48"/>
      <c r="K64" s="49"/>
      <c r="L64" s="49"/>
      <c r="M64" s="137"/>
      <c r="N64" s="101" t="s">
        <v>534</v>
      </c>
      <c r="O64" s="103" t="str">
        <f t="shared" si="18"/>
        <v>New question introduced in 2023 - Please answer this question for the year of the previous update in Column P</v>
      </c>
      <c r="P64" s="103"/>
      <c r="Q64" s="113"/>
      <c r="R64" s="114"/>
      <c r="S64" s="114"/>
      <c r="T64" s="114"/>
      <c r="U64" s="114"/>
      <c r="V64" s="103" t="str">
        <f t="shared" si="4"/>
        <v/>
      </c>
      <c r="W64" s="157"/>
      <c r="X64" s="202"/>
      <c r="Y64" s="110"/>
      <c r="Z64" s="111"/>
      <c r="AA64" s="112"/>
      <c r="AB64" s="175"/>
      <c r="AC64" s="176"/>
      <c r="AD64" s="116"/>
      <c r="AE64" s="116"/>
      <c r="AF64" s="155" t="str">
        <f t="shared" si="6"/>
        <v/>
      </c>
      <c r="AG64" s="116"/>
      <c r="AH64" s="116"/>
      <c r="AI64" s="116"/>
      <c r="AJ64" s="116"/>
      <c r="AK64" s="155" t="str">
        <f t="shared" si="7"/>
        <v/>
      </c>
      <c r="AL64" s="116"/>
      <c r="AM64" s="116"/>
      <c r="AN64" s="115"/>
      <c r="AO64" s="116"/>
      <c r="AP64" s="155" t="str">
        <f t="shared" si="8"/>
        <v>.</v>
      </c>
      <c r="AQ64" s="117"/>
      <c r="AR64" s="50"/>
      <c r="AT64" s="51"/>
      <c r="AU64" s="51"/>
      <c r="AV64" s="52"/>
    </row>
    <row r="65" spans="1:48" ht="23" x14ac:dyDescent="0.3">
      <c r="A65" s="153" t="str">
        <f>MID(E$62,FIND("(Q",E$62)+1,6)&amp;"_iii"</f>
        <v>Q7.2.4_iii</v>
      </c>
      <c r="B65" s="20" t="s">
        <v>17</v>
      </c>
      <c r="C65" s="21"/>
      <c r="D65" s="53"/>
      <c r="E65" s="186"/>
      <c r="F65" s="227" t="s">
        <v>217</v>
      </c>
      <c r="G65" s="227"/>
      <c r="H65" s="228"/>
      <c r="I65" s="229"/>
      <c r="J65" s="48"/>
      <c r="K65" s="49"/>
      <c r="L65" s="49"/>
      <c r="M65" s="137"/>
      <c r="N65" s="101" t="s">
        <v>534</v>
      </c>
      <c r="O65" s="103" t="str">
        <f t="shared" si="18"/>
        <v>New question introduced in 2023 - Please answer this question for the year of the previous update in Column P</v>
      </c>
      <c r="P65" s="103"/>
      <c r="Q65" s="113"/>
      <c r="R65" s="114"/>
      <c r="S65" s="114"/>
      <c r="T65" s="114"/>
      <c r="U65" s="114"/>
      <c r="V65" s="103" t="str">
        <f t="shared" si="4"/>
        <v/>
      </c>
      <c r="W65" s="157"/>
      <c r="X65" s="202"/>
      <c r="Y65" s="110"/>
      <c r="Z65" s="111"/>
      <c r="AA65" s="112"/>
      <c r="AB65" s="175"/>
      <c r="AC65" s="176"/>
      <c r="AD65" s="116"/>
      <c r="AE65" s="116"/>
      <c r="AF65" s="155" t="str">
        <f t="shared" si="6"/>
        <v/>
      </c>
      <c r="AG65" s="116"/>
      <c r="AH65" s="116"/>
      <c r="AI65" s="116"/>
      <c r="AJ65" s="116"/>
      <c r="AK65" s="155" t="str">
        <f t="shared" si="7"/>
        <v/>
      </c>
      <c r="AL65" s="116"/>
      <c r="AM65" s="116"/>
      <c r="AN65" s="115"/>
      <c r="AO65" s="116"/>
      <c r="AP65" s="155" t="str">
        <f t="shared" si="8"/>
        <v>.</v>
      </c>
      <c r="AQ65" s="117"/>
      <c r="AR65" s="50"/>
      <c r="AT65" s="51"/>
      <c r="AU65" s="51"/>
      <c r="AV65" s="52"/>
    </row>
    <row r="66" spans="1:48" ht="77.25" customHeight="1" x14ac:dyDescent="0.3">
      <c r="A66" s="153" t="str">
        <f>MID(E$62,FIND("(Q",E$62)+1,6)&amp;"_iv"</f>
        <v>Q7.2.4_iv</v>
      </c>
      <c r="B66" s="20" t="s">
        <v>18</v>
      </c>
      <c r="C66" s="21" t="s">
        <v>358</v>
      </c>
      <c r="D66" s="53"/>
      <c r="E66" s="186"/>
      <c r="F66" s="227" t="s">
        <v>11</v>
      </c>
      <c r="G66" s="227"/>
      <c r="H66" s="228"/>
      <c r="I66" s="185" t="s">
        <v>427</v>
      </c>
      <c r="J66" s="48"/>
      <c r="K66" s="49"/>
      <c r="L66" s="49"/>
      <c r="M66" s="137"/>
      <c r="N66" s="101" t="s">
        <v>0</v>
      </c>
      <c r="O66" s="103" t="str">
        <f t="shared" si="18"/>
        <v>Small changes were made to the question. Take extra care when validating the response in Column N. If necessary, please change your answer in Column P</v>
      </c>
      <c r="P66" s="103"/>
      <c r="Q66" s="113"/>
      <c r="R66" s="114"/>
      <c r="S66" s="114"/>
      <c r="T66" s="114"/>
      <c r="U66" s="114"/>
      <c r="V66" s="103" t="str">
        <f t="shared" si="4"/>
        <v>no</v>
      </c>
      <c r="W66" s="157"/>
      <c r="X66" s="202"/>
      <c r="Y66" s="110"/>
      <c r="Z66" s="111"/>
      <c r="AA66" s="112"/>
      <c r="AB66" s="175"/>
      <c r="AC66" s="176"/>
      <c r="AD66" s="116"/>
      <c r="AE66" s="116"/>
      <c r="AF66" s="155" t="str">
        <f t="shared" si="6"/>
        <v/>
      </c>
      <c r="AG66" s="116"/>
      <c r="AH66" s="116"/>
      <c r="AI66" s="116"/>
      <c r="AJ66" s="116"/>
      <c r="AK66" s="155" t="str">
        <f t="shared" si="7"/>
        <v/>
      </c>
      <c r="AL66" s="116"/>
      <c r="AM66" s="116"/>
      <c r="AN66" s="115"/>
      <c r="AO66" s="116"/>
      <c r="AP66" s="155" t="str">
        <f t="shared" si="8"/>
        <v>.</v>
      </c>
      <c r="AQ66" s="117"/>
      <c r="AR66" s="50"/>
      <c r="AT66" s="51"/>
      <c r="AU66" s="51"/>
      <c r="AV66" s="52"/>
    </row>
    <row r="67" spans="1:48" ht="42" customHeight="1" x14ac:dyDescent="0.3">
      <c r="A67" s="153" t="str">
        <f>MID(E$62,FIND("(Q",E$62)+1,6)&amp;"_v"</f>
        <v>Q7.2.4_v</v>
      </c>
      <c r="B67" s="20" t="s">
        <v>16</v>
      </c>
      <c r="C67" s="21" t="s">
        <v>140</v>
      </c>
      <c r="D67" s="53"/>
      <c r="E67" s="186"/>
      <c r="F67" s="227" t="s">
        <v>19</v>
      </c>
      <c r="G67" s="227"/>
      <c r="H67" s="228"/>
      <c r="I67" s="184" t="s">
        <v>221</v>
      </c>
      <c r="J67" s="48"/>
      <c r="K67" s="49"/>
      <c r="L67" s="49"/>
      <c r="M67" s="137"/>
      <c r="N67" s="101" t="s">
        <v>0</v>
      </c>
      <c r="O67" s="103" t="str">
        <f t="shared" si="18"/>
        <v/>
      </c>
      <c r="P67" s="103"/>
      <c r="Q67" s="113"/>
      <c r="R67" s="114"/>
      <c r="S67" s="114"/>
      <c r="T67" s="114"/>
      <c r="U67" s="114"/>
      <c r="V67" s="103" t="str">
        <f t="shared" si="4"/>
        <v>no</v>
      </c>
      <c r="W67" s="157"/>
      <c r="X67" s="202"/>
      <c r="Y67" s="110"/>
      <c r="Z67" s="111"/>
      <c r="AA67" s="112"/>
      <c r="AB67" s="175"/>
      <c r="AC67" s="176"/>
      <c r="AD67" s="116"/>
      <c r="AE67" s="116"/>
      <c r="AF67" s="155" t="str">
        <f t="shared" si="6"/>
        <v/>
      </c>
      <c r="AG67" s="116"/>
      <c r="AH67" s="116"/>
      <c r="AI67" s="116"/>
      <c r="AJ67" s="116"/>
      <c r="AK67" s="155" t="str">
        <f t="shared" si="7"/>
        <v/>
      </c>
      <c r="AL67" s="116"/>
      <c r="AM67" s="116"/>
      <c r="AN67" s="115"/>
      <c r="AO67" s="116"/>
      <c r="AP67" s="155" t="str">
        <f t="shared" si="8"/>
        <v>.</v>
      </c>
      <c r="AQ67" s="117"/>
      <c r="AR67" s="50"/>
      <c r="AT67" s="51"/>
      <c r="AU67" s="51"/>
      <c r="AV67" s="52"/>
    </row>
    <row r="68" spans="1:48" ht="48" customHeight="1" x14ac:dyDescent="0.3">
      <c r="A68" s="153" t="str">
        <f>MID(E$62,FIND("(Q",E$62)+1,6)&amp;"_vi"</f>
        <v>Q7.2.4_vi</v>
      </c>
      <c r="B68" s="20" t="s">
        <v>18</v>
      </c>
      <c r="C68" s="21" t="s">
        <v>146</v>
      </c>
      <c r="D68" s="53"/>
      <c r="E68" s="186"/>
      <c r="F68" s="225" t="s">
        <v>9</v>
      </c>
      <c r="G68" s="225"/>
      <c r="H68" s="226"/>
      <c r="I68" s="184" t="s">
        <v>222</v>
      </c>
      <c r="J68" s="48"/>
      <c r="K68" s="49"/>
      <c r="L68" s="49"/>
      <c r="M68" s="137"/>
      <c r="N68" s="101" t="s">
        <v>0</v>
      </c>
      <c r="O68" s="103" t="str">
        <f t="shared" si="18"/>
        <v>Small changes were made to the question. Take extra care when validating the response in Column N. If necessary, please change your answer in Column P</v>
      </c>
      <c r="P68" s="103"/>
      <c r="Q68" s="113"/>
      <c r="R68" s="114"/>
      <c r="S68" s="114"/>
      <c r="T68" s="114"/>
      <c r="U68" s="114"/>
      <c r="V68" s="103" t="str">
        <f t="shared" si="4"/>
        <v>no</v>
      </c>
      <c r="W68" s="157"/>
      <c r="X68" s="202"/>
      <c r="Y68" s="110"/>
      <c r="Z68" s="111"/>
      <c r="AA68" s="112"/>
      <c r="AB68" s="175"/>
      <c r="AC68" s="176"/>
      <c r="AD68" s="116"/>
      <c r="AE68" s="116"/>
      <c r="AF68" s="155" t="str">
        <f t="shared" si="6"/>
        <v/>
      </c>
      <c r="AG68" s="116"/>
      <c r="AH68" s="116"/>
      <c r="AI68" s="116"/>
      <c r="AJ68" s="116"/>
      <c r="AK68" s="155" t="str">
        <f t="shared" si="7"/>
        <v/>
      </c>
      <c r="AL68" s="116"/>
      <c r="AM68" s="116"/>
      <c r="AN68" s="115"/>
      <c r="AO68" s="116"/>
      <c r="AP68" s="155" t="str">
        <f t="shared" si="8"/>
        <v>.</v>
      </c>
      <c r="AQ68" s="117"/>
      <c r="AR68" s="50"/>
      <c r="AT68" s="51"/>
      <c r="AU68" s="51"/>
      <c r="AV68" s="52"/>
    </row>
    <row r="69" spans="1:48" ht="32.25" customHeight="1" x14ac:dyDescent="0.3">
      <c r="A69" s="153" t="str">
        <f>MID(E$62,FIND("(Q",E$62)+1,6)&amp;"_vii"</f>
        <v>Q7.2.4_vii</v>
      </c>
      <c r="B69" s="20" t="s">
        <v>238</v>
      </c>
      <c r="C69" s="21"/>
      <c r="D69" s="53"/>
      <c r="E69" s="186"/>
      <c r="F69" s="227" t="s">
        <v>211</v>
      </c>
      <c r="G69" s="227"/>
      <c r="H69" s="228"/>
      <c r="I69" s="184"/>
      <c r="J69" s="48"/>
      <c r="K69" s="49"/>
      <c r="L69" s="49"/>
      <c r="M69" s="137"/>
      <c r="N69" s="101" t="s">
        <v>534</v>
      </c>
      <c r="O69" s="103" t="str">
        <f t="shared" si="18"/>
        <v>New question introduced in 2023 - Please answer this question for the year of the previous update in Column P</v>
      </c>
      <c r="P69" s="103"/>
      <c r="Q69" s="113"/>
      <c r="R69" s="114"/>
      <c r="S69" s="114"/>
      <c r="T69" s="114"/>
      <c r="U69" s="114"/>
      <c r="V69" s="103" t="str">
        <f t="shared" si="4"/>
        <v/>
      </c>
      <c r="W69" s="157"/>
      <c r="X69" s="202"/>
      <c r="Y69" s="110"/>
      <c r="Z69" s="111"/>
      <c r="AA69" s="112"/>
      <c r="AB69" s="175"/>
      <c r="AC69" s="176"/>
      <c r="AD69" s="116"/>
      <c r="AE69" s="116"/>
      <c r="AF69" s="155" t="str">
        <f t="shared" si="6"/>
        <v/>
      </c>
      <c r="AG69" s="116"/>
      <c r="AH69" s="116"/>
      <c r="AI69" s="116"/>
      <c r="AJ69" s="116"/>
      <c r="AK69" s="155" t="str">
        <f t="shared" si="7"/>
        <v/>
      </c>
      <c r="AL69" s="116"/>
      <c r="AM69" s="116"/>
      <c r="AN69" s="115"/>
      <c r="AO69" s="116"/>
      <c r="AP69" s="155" t="str">
        <f t="shared" si="8"/>
        <v>.</v>
      </c>
      <c r="AQ69" s="117"/>
      <c r="AR69" s="50"/>
      <c r="AT69" s="51"/>
      <c r="AU69" s="51"/>
      <c r="AV69" s="52"/>
    </row>
    <row r="70" spans="1:48" ht="23" x14ac:dyDescent="0.3">
      <c r="A70" s="153" t="str">
        <f>MID(E$62,FIND("(Q",E$62)+1,6)&amp;"_viii"</f>
        <v>Q7.2.4_viii</v>
      </c>
      <c r="B70" s="20" t="s">
        <v>238</v>
      </c>
      <c r="C70" s="21"/>
      <c r="D70" s="53"/>
      <c r="E70" s="186"/>
      <c r="F70" s="227" t="s">
        <v>218</v>
      </c>
      <c r="G70" s="227"/>
      <c r="H70" s="228"/>
      <c r="I70" s="184"/>
      <c r="J70" s="48"/>
      <c r="K70" s="49"/>
      <c r="L70" s="49"/>
      <c r="M70" s="137"/>
      <c r="N70" s="101" t="s">
        <v>534</v>
      </c>
      <c r="O70" s="103" t="str">
        <f t="shared" si="18"/>
        <v>New question introduced in 2023 - Please answer this question for the year of the previous update in Column P</v>
      </c>
      <c r="P70" s="103"/>
      <c r="Q70" s="113"/>
      <c r="R70" s="114"/>
      <c r="S70" s="114"/>
      <c r="T70" s="114"/>
      <c r="U70" s="114"/>
      <c r="V70" s="103" t="str">
        <f t="shared" si="4"/>
        <v/>
      </c>
      <c r="W70" s="157"/>
      <c r="X70" s="202"/>
      <c r="Y70" s="110"/>
      <c r="Z70" s="111"/>
      <c r="AA70" s="112"/>
      <c r="AB70" s="175"/>
      <c r="AC70" s="176"/>
      <c r="AD70" s="116"/>
      <c r="AE70" s="116"/>
      <c r="AF70" s="155" t="str">
        <f t="shared" si="6"/>
        <v/>
      </c>
      <c r="AG70" s="116"/>
      <c r="AH70" s="116"/>
      <c r="AI70" s="116"/>
      <c r="AJ70" s="116"/>
      <c r="AK70" s="155" t="str">
        <f t="shared" si="7"/>
        <v/>
      </c>
      <c r="AL70" s="116"/>
      <c r="AM70" s="116"/>
      <c r="AN70" s="115"/>
      <c r="AO70" s="116"/>
      <c r="AP70" s="155" t="str">
        <f t="shared" si="8"/>
        <v>.</v>
      </c>
      <c r="AQ70" s="117"/>
      <c r="AR70" s="50"/>
      <c r="AT70" s="51"/>
      <c r="AU70" s="51"/>
      <c r="AV70" s="52"/>
    </row>
    <row r="71" spans="1:48" ht="33" customHeight="1" x14ac:dyDescent="0.3">
      <c r="A71" s="153" t="str">
        <f>MID(E$62,FIND("(Q",E$62)+1,6)&amp;"_ix"</f>
        <v>Q7.2.4_ix</v>
      </c>
      <c r="B71" s="20" t="s">
        <v>16</v>
      </c>
      <c r="C71" s="21" t="s">
        <v>141</v>
      </c>
      <c r="D71" s="53"/>
      <c r="E71" s="186"/>
      <c r="F71" s="227" t="s">
        <v>20</v>
      </c>
      <c r="G71" s="227"/>
      <c r="H71" s="228"/>
      <c r="I71" s="224" t="s">
        <v>93</v>
      </c>
      <c r="J71" s="48"/>
      <c r="K71" s="49"/>
      <c r="L71" s="49"/>
      <c r="M71" s="137"/>
      <c r="N71" s="101" t="s">
        <v>0</v>
      </c>
      <c r="O71" s="103" t="str">
        <f t="shared" si="18"/>
        <v/>
      </c>
      <c r="P71" s="103"/>
      <c r="Q71" s="113"/>
      <c r="R71" s="114"/>
      <c r="S71" s="114"/>
      <c r="T71" s="114"/>
      <c r="U71" s="114"/>
      <c r="V71" s="103" t="str">
        <f t="shared" ref="V71:V133" si="19">IF(AND(T71="",R71="",P71="",N71=""),"",IF(AND(T71="",R71="", P71=""),N71,IF(AND(T71="", R71="",P71&lt;&gt;""),P71,IF(AND(T71="",R71&lt;&gt;""),R71,T71))))</f>
        <v>no</v>
      </c>
      <c r="W71" s="157"/>
      <c r="X71" s="202"/>
      <c r="Y71" s="110"/>
      <c r="Z71" s="111"/>
      <c r="AA71" s="112"/>
      <c r="AB71" s="175"/>
      <c r="AC71" s="176"/>
      <c r="AD71" s="116"/>
      <c r="AE71" s="116"/>
      <c r="AF71" s="155" t="str">
        <f t="shared" si="6"/>
        <v/>
      </c>
      <c r="AG71" s="116"/>
      <c r="AH71" s="116"/>
      <c r="AI71" s="116"/>
      <c r="AJ71" s="116"/>
      <c r="AK71" s="155" t="str">
        <f t="shared" si="7"/>
        <v/>
      </c>
      <c r="AL71" s="116"/>
      <c r="AM71" s="116"/>
      <c r="AN71" s="115"/>
      <c r="AO71" s="116"/>
      <c r="AP71" s="155" t="str">
        <f t="shared" si="8"/>
        <v>.</v>
      </c>
      <c r="AQ71" s="117"/>
      <c r="AR71" s="50"/>
      <c r="AT71" s="51"/>
      <c r="AU71" s="51"/>
      <c r="AV71" s="52"/>
    </row>
    <row r="72" spans="1:48" ht="38.25" customHeight="1" x14ac:dyDescent="0.3">
      <c r="A72" s="153" t="str">
        <f>MID(E$62,FIND("(Q",E$62)+1,6)&amp;"_x"</f>
        <v>Q7.2.4_x</v>
      </c>
      <c r="B72" s="20" t="s">
        <v>16</v>
      </c>
      <c r="C72" s="21" t="s">
        <v>142</v>
      </c>
      <c r="D72" s="53"/>
      <c r="E72" s="186"/>
      <c r="F72" s="227" t="s">
        <v>21</v>
      </c>
      <c r="G72" s="227"/>
      <c r="H72" s="228"/>
      <c r="I72" s="224"/>
      <c r="J72" s="48"/>
      <c r="K72" s="49"/>
      <c r="L72" s="49"/>
      <c r="M72" s="137"/>
      <c r="N72" s="101" t="s">
        <v>0</v>
      </c>
      <c r="O72" s="113" t="s">
        <v>432</v>
      </c>
      <c r="P72" s="103"/>
      <c r="Q72" s="113"/>
      <c r="R72" s="114"/>
      <c r="S72" s="114"/>
      <c r="T72" s="114"/>
      <c r="U72" s="114"/>
      <c r="V72" s="103" t="str">
        <f t="shared" si="19"/>
        <v>no</v>
      </c>
      <c r="W72" s="157"/>
      <c r="X72" s="202"/>
      <c r="Y72" s="110"/>
      <c r="Z72" s="111"/>
      <c r="AA72" s="112"/>
      <c r="AB72" s="175"/>
      <c r="AC72" s="176"/>
      <c r="AD72" s="116"/>
      <c r="AE72" s="116"/>
      <c r="AF72" s="155" t="str">
        <f t="shared" si="6"/>
        <v/>
      </c>
      <c r="AG72" s="116"/>
      <c r="AH72" s="116"/>
      <c r="AI72" s="116"/>
      <c r="AJ72" s="116"/>
      <c r="AK72" s="155" t="str">
        <f t="shared" si="7"/>
        <v/>
      </c>
      <c r="AL72" s="116"/>
      <c r="AM72" s="116"/>
      <c r="AN72" s="115"/>
      <c r="AO72" s="116"/>
      <c r="AP72" s="155" t="str">
        <f t="shared" si="8"/>
        <v>.</v>
      </c>
      <c r="AQ72" s="117"/>
      <c r="AR72" s="50"/>
      <c r="AT72" s="51"/>
      <c r="AU72" s="51"/>
      <c r="AV72" s="52"/>
    </row>
    <row r="73" spans="1:48" ht="32.25" customHeight="1" x14ac:dyDescent="0.3">
      <c r="A73" s="153" t="str">
        <f>MID(E$62,FIND("(Q",E$62)+1,6)&amp;"_xi"</f>
        <v>Q7.2.4_xi</v>
      </c>
      <c r="B73" s="20" t="s">
        <v>16</v>
      </c>
      <c r="C73" s="21" t="s">
        <v>143</v>
      </c>
      <c r="D73" s="53"/>
      <c r="E73" s="186"/>
      <c r="F73" s="227" t="s">
        <v>10</v>
      </c>
      <c r="G73" s="227"/>
      <c r="H73" s="228"/>
      <c r="I73" s="184" t="s">
        <v>93</v>
      </c>
      <c r="J73" s="48"/>
      <c r="K73" s="49"/>
      <c r="L73" s="49"/>
      <c r="M73" s="137"/>
      <c r="N73" s="101" t="s">
        <v>0</v>
      </c>
      <c r="O73" s="103" t="str">
        <f t="shared" si="18"/>
        <v/>
      </c>
      <c r="P73" s="103"/>
      <c r="Q73" s="113"/>
      <c r="R73" s="114"/>
      <c r="S73" s="114"/>
      <c r="T73" s="114"/>
      <c r="U73" s="114"/>
      <c r="V73" s="103" t="str">
        <f t="shared" si="19"/>
        <v>no</v>
      </c>
      <c r="W73" s="157"/>
      <c r="X73" s="202"/>
      <c r="Y73" s="110"/>
      <c r="Z73" s="111"/>
      <c r="AA73" s="112"/>
      <c r="AB73" s="175"/>
      <c r="AC73" s="176"/>
      <c r="AD73" s="116"/>
      <c r="AE73" s="116"/>
      <c r="AF73" s="155" t="str">
        <f t="shared" ref="AF73:AF136" si="20">IF(AND(AD73="",AB73=""),"",IF(AND(AD73="",AB73&lt;&gt;""),AB73,IF(AND(AD73="",AB73&lt;&gt;""),AB73,AD73)))</f>
        <v/>
      </c>
      <c r="AG73" s="116"/>
      <c r="AH73" s="116"/>
      <c r="AI73" s="116"/>
      <c r="AJ73" s="116"/>
      <c r="AK73" s="155" t="str">
        <f t="shared" ref="AK73:AK136" si="21">IF(AND(AI73="",AG73="",AF73=""),"",IF(AND(AI73="",AG73=""),AF73,IF(AND(AI73="",AG73&lt;&gt;""),AG73,IF(AND(AI73="",AG73&lt;&gt;""),AG73,AI73))))</f>
        <v/>
      </c>
      <c r="AL73" s="116"/>
      <c r="AM73" s="116"/>
      <c r="AN73" s="115"/>
      <c r="AO73" s="116"/>
      <c r="AP73" s="155" t="str">
        <f t="shared" ref="AP73:AP136" si="22">IF(AND(AN73="",AL73="",AK73=""),".",IF(AND(AN73="",AL73=""),AK73,IF(AND(AN73="",AL73&lt;&gt;""),AL73,IF(AND(AN73="",AL73&lt;&gt;""),AL73,AN73))))</f>
        <v>.</v>
      </c>
      <c r="AQ73" s="117"/>
      <c r="AR73" s="50"/>
      <c r="AT73" s="51"/>
      <c r="AU73" s="51"/>
      <c r="AV73" s="52"/>
    </row>
    <row r="74" spans="1:48" ht="51.75" customHeight="1" x14ac:dyDescent="0.3">
      <c r="A74" s="153" t="str">
        <f>MID(E$62,FIND("(Q",E$62)+1,6)&amp;"_xii"</f>
        <v>Q7.2.4_xii</v>
      </c>
      <c r="B74" s="20" t="s">
        <v>16</v>
      </c>
      <c r="C74" s="21" t="s">
        <v>144</v>
      </c>
      <c r="D74" s="53"/>
      <c r="E74" s="186"/>
      <c r="F74" s="227" t="s">
        <v>22</v>
      </c>
      <c r="G74" s="227"/>
      <c r="H74" s="228"/>
      <c r="I74" s="224" t="s">
        <v>393</v>
      </c>
      <c r="J74" s="48"/>
      <c r="K74" s="49"/>
      <c r="L74" s="49"/>
      <c r="M74" s="137"/>
      <c r="N74" s="101" t="s">
        <v>2</v>
      </c>
      <c r="O74" s="103" t="str">
        <f t="shared" si="18"/>
        <v/>
      </c>
      <c r="P74" s="103"/>
      <c r="Q74" s="113"/>
      <c r="R74" s="114"/>
      <c r="S74" s="114"/>
      <c r="T74" s="114"/>
      <c r="U74" s="114"/>
      <c r="V74" s="103" t="str">
        <f t="shared" si="19"/>
        <v>yes</v>
      </c>
      <c r="W74" s="157"/>
      <c r="X74" s="202"/>
      <c r="Y74" s="110"/>
      <c r="Z74" s="111"/>
      <c r="AA74" s="112"/>
      <c r="AB74" s="175"/>
      <c r="AC74" s="176"/>
      <c r="AD74" s="116"/>
      <c r="AE74" s="116"/>
      <c r="AF74" s="155" t="str">
        <f t="shared" si="20"/>
        <v/>
      </c>
      <c r="AG74" s="116"/>
      <c r="AH74" s="116"/>
      <c r="AI74" s="116"/>
      <c r="AJ74" s="116"/>
      <c r="AK74" s="155" t="str">
        <f t="shared" si="21"/>
        <v/>
      </c>
      <c r="AL74" s="116"/>
      <c r="AM74" s="116"/>
      <c r="AN74" s="115"/>
      <c r="AO74" s="116"/>
      <c r="AP74" s="155" t="str">
        <f t="shared" si="22"/>
        <v>.</v>
      </c>
      <c r="AQ74" s="117"/>
      <c r="AR74" s="50"/>
      <c r="AT74" s="51"/>
      <c r="AU74" s="51"/>
      <c r="AV74" s="52"/>
    </row>
    <row r="75" spans="1:48" ht="51.75" customHeight="1" x14ac:dyDescent="0.3">
      <c r="A75" s="153" t="str">
        <f>MID(E$62,FIND("(Q",E$62)+1,6)&amp;"_xiii"</f>
        <v>Q7.2.4_xiii</v>
      </c>
      <c r="B75" s="20" t="s">
        <v>16</v>
      </c>
      <c r="C75" s="21" t="s">
        <v>145</v>
      </c>
      <c r="D75" s="53"/>
      <c r="E75" s="186"/>
      <c r="F75" s="227" t="s">
        <v>47</v>
      </c>
      <c r="G75" s="227"/>
      <c r="H75" s="228"/>
      <c r="I75" s="224"/>
      <c r="J75" s="48"/>
      <c r="K75" s="49"/>
      <c r="L75" s="49"/>
      <c r="M75" s="137"/>
      <c r="N75" s="101" t="s">
        <v>2</v>
      </c>
      <c r="O75" s="103" t="str">
        <f t="shared" si="18"/>
        <v/>
      </c>
      <c r="P75" s="103"/>
      <c r="Q75" s="113"/>
      <c r="R75" s="114"/>
      <c r="S75" s="114"/>
      <c r="T75" s="114"/>
      <c r="U75" s="114"/>
      <c r="V75" s="103" t="str">
        <f t="shared" si="19"/>
        <v>yes</v>
      </c>
      <c r="W75" s="157"/>
      <c r="X75" s="202"/>
      <c r="Y75" s="110"/>
      <c r="Z75" s="111"/>
      <c r="AA75" s="112"/>
      <c r="AB75" s="175"/>
      <c r="AC75" s="176"/>
      <c r="AD75" s="116"/>
      <c r="AE75" s="116"/>
      <c r="AF75" s="155" t="str">
        <f t="shared" si="20"/>
        <v/>
      </c>
      <c r="AG75" s="116"/>
      <c r="AH75" s="116"/>
      <c r="AI75" s="116"/>
      <c r="AJ75" s="116"/>
      <c r="AK75" s="155" t="str">
        <f t="shared" si="21"/>
        <v/>
      </c>
      <c r="AL75" s="116"/>
      <c r="AM75" s="116"/>
      <c r="AN75" s="115"/>
      <c r="AO75" s="116"/>
      <c r="AP75" s="155" t="str">
        <f t="shared" si="22"/>
        <v>.</v>
      </c>
      <c r="AQ75" s="117"/>
      <c r="AR75" s="50"/>
      <c r="AT75" s="51"/>
      <c r="AU75" s="51"/>
      <c r="AV75" s="52"/>
    </row>
    <row r="76" spans="1:48" ht="23" x14ac:dyDescent="0.3">
      <c r="A76" s="153" t="str">
        <f>MID(E$62,FIND("(Q",E$62)+1,6)&amp;"_xiv"</f>
        <v>Q7.2.4_xiv</v>
      </c>
      <c r="B76" s="20" t="s">
        <v>17</v>
      </c>
      <c r="C76" s="21"/>
      <c r="D76" s="53"/>
      <c r="E76" s="186"/>
      <c r="F76" s="227" t="s">
        <v>302</v>
      </c>
      <c r="G76" s="227"/>
      <c r="H76" s="228"/>
      <c r="I76" s="224" t="s">
        <v>223</v>
      </c>
      <c r="J76" s="48"/>
      <c r="K76" s="49"/>
      <c r="L76" s="49"/>
      <c r="M76" s="137"/>
      <c r="N76" s="101" t="s">
        <v>534</v>
      </c>
      <c r="O76" s="103" t="str">
        <f t="shared" si="18"/>
        <v>New question introduced in 2023 - Please answer this question for the year of the previous update in Column P</v>
      </c>
      <c r="P76" s="103"/>
      <c r="Q76" s="113"/>
      <c r="R76" s="114"/>
      <c r="S76" s="114"/>
      <c r="T76" s="114"/>
      <c r="U76" s="114"/>
      <c r="V76" s="103" t="str">
        <f t="shared" si="19"/>
        <v/>
      </c>
      <c r="W76" s="157"/>
      <c r="X76" s="202"/>
      <c r="Y76" s="110"/>
      <c r="Z76" s="111"/>
      <c r="AA76" s="112"/>
      <c r="AB76" s="175"/>
      <c r="AC76" s="176"/>
      <c r="AD76" s="116"/>
      <c r="AE76" s="116"/>
      <c r="AF76" s="155" t="str">
        <f t="shared" si="20"/>
        <v/>
      </c>
      <c r="AG76" s="116"/>
      <c r="AH76" s="116"/>
      <c r="AI76" s="116"/>
      <c r="AJ76" s="116"/>
      <c r="AK76" s="155" t="str">
        <f t="shared" si="21"/>
        <v/>
      </c>
      <c r="AL76" s="116"/>
      <c r="AM76" s="116"/>
      <c r="AN76" s="115"/>
      <c r="AO76" s="116"/>
      <c r="AP76" s="155" t="str">
        <f t="shared" si="22"/>
        <v>.</v>
      </c>
      <c r="AQ76" s="117"/>
      <c r="AR76" s="50"/>
      <c r="AT76" s="51"/>
      <c r="AU76" s="51"/>
      <c r="AV76" s="52"/>
    </row>
    <row r="77" spans="1:48" ht="23" x14ac:dyDescent="0.3">
      <c r="A77" s="153" t="str">
        <f>MID(E$62,FIND("(Q",E$62)+1,6)&amp;"_xv"</f>
        <v>Q7.2.4_xv</v>
      </c>
      <c r="B77" s="20" t="s">
        <v>17</v>
      </c>
      <c r="C77" s="21"/>
      <c r="D77" s="53"/>
      <c r="E77" s="186"/>
      <c r="F77" s="227" t="s">
        <v>303</v>
      </c>
      <c r="G77" s="227"/>
      <c r="H77" s="228"/>
      <c r="I77" s="224"/>
      <c r="J77" s="48"/>
      <c r="K77" s="49"/>
      <c r="L77" s="49"/>
      <c r="M77" s="137"/>
      <c r="N77" s="101" t="s">
        <v>534</v>
      </c>
      <c r="O77" s="103" t="str">
        <f t="shared" si="18"/>
        <v>New question introduced in 2023 - Please answer this question for the year of the previous update in Column P</v>
      </c>
      <c r="P77" s="103"/>
      <c r="Q77" s="113"/>
      <c r="R77" s="114"/>
      <c r="S77" s="114"/>
      <c r="T77" s="114"/>
      <c r="U77" s="114"/>
      <c r="V77" s="103" t="str">
        <f t="shared" si="19"/>
        <v/>
      </c>
      <c r="W77" s="157"/>
      <c r="X77" s="202"/>
      <c r="Y77" s="110"/>
      <c r="Z77" s="111"/>
      <c r="AA77" s="112"/>
      <c r="AB77" s="175"/>
      <c r="AC77" s="176"/>
      <c r="AD77" s="116"/>
      <c r="AE77" s="116"/>
      <c r="AF77" s="155" t="str">
        <f t="shared" si="20"/>
        <v/>
      </c>
      <c r="AG77" s="116"/>
      <c r="AH77" s="116"/>
      <c r="AI77" s="116"/>
      <c r="AJ77" s="116"/>
      <c r="AK77" s="155" t="str">
        <f t="shared" si="21"/>
        <v/>
      </c>
      <c r="AL77" s="116"/>
      <c r="AM77" s="116"/>
      <c r="AN77" s="115"/>
      <c r="AO77" s="116"/>
      <c r="AP77" s="155" t="str">
        <f t="shared" si="22"/>
        <v>.</v>
      </c>
      <c r="AQ77" s="117"/>
      <c r="AR77" s="50"/>
      <c r="AT77" s="51"/>
      <c r="AU77" s="51"/>
      <c r="AV77" s="52"/>
    </row>
    <row r="78" spans="1:48" ht="23" x14ac:dyDescent="0.3">
      <c r="A78" s="153" t="str">
        <f>MID(E$62,FIND("(Q",E$62)+1,6)&amp;"_xvi"</f>
        <v>Q7.2.4_xvi</v>
      </c>
      <c r="B78" s="20" t="s">
        <v>17</v>
      </c>
      <c r="C78" s="21"/>
      <c r="D78" s="53"/>
      <c r="E78" s="186"/>
      <c r="F78" s="227" t="s">
        <v>304</v>
      </c>
      <c r="G78" s="227"/>
      <c r="H78" s="228"/>
      <c r="I78" s="224"/>
      <c r="J78" s="48"/>
      <c r="K78" s="49"/>
      <c r="L78" s="49"/>
      <c r="M78" s="137"/>
      <c r="N78" s="101" t="s">
        <v>534</v>
      </c>
      <c r="O78" s="103" t="str">
        <f t="shared" si="18"/>
        <v>New question introduced in 2023 - Please answer this question for the year of the previous update in Column P</v>
      </c>
      <c r="P78" s="103"/>
      <c r="Q78" s="113"/>
      <c r="R78" s="114"/>
      <c r="S78" s="114"/>
      <c r="T78" s="114"/>
      <c r="U78" s="114"/>
      <c r="V78" s="103" t="str">
        <f t="shared" si="19"/>
        <v/>
      </c>
      <c r="W78" s="157"/>
      <c r="X78" s="202"/>
      <c r="Y78" s="110"/>
      <c r="Z78" s="111"/>
      <c r="AA78" s="112"/>
      <c r="AB78" s="175"/>
      <c r="AC78" s="176"/>
      <c r="AD78" s="116"/>
      <c r="AE78" s="116"/>
      <c r="AF78" s="155" t="str">
        <f t="shared" si="20"/>
        <v/>
      </c>
      <c r="AG78" s="116"/>
      <c r="AH78" s="116"/>
      <c r="AI78" s="116"/>
      <c r="AJ78" s="116"/>
      <c r="AK78" s="155" t="str">
        <f t="shared" si="21"/>
        <v/>
      </c>
      <c r="AL78" s="116"/>
      <c r="AM78" s="116"/>
      <c r="AN78" s="115"/>
      <c r="AO78" s="116"/>
      <c r="AP78" s="155" t="str">
        <f t="shared" si="22"/>
        <v>.</v>
      </c>
      <c r="AQ78" s="117"/>
      <c r="AR78" s="50"/>
      <c r="AT78" s="51"/>
      <c r="AU78" s="51"/>
      <c r="AV78" s="52"/>
    </row>
    <row r="79" spans="1:48" ht="23" x14ac:dyDescent="0.3">
      <c r="A79" s="153" t="str">
        <f>MID(E$62,FIND("(Q",E$62)+1,6)&amp;"_xvii"</f>
        <v>Q7.2.4_xvii</v>
      </c>
      <c r="B79" s="20" t="s">
        <v>17</v>
      </c>
      <c r="C79" s="21"/>
      <c r="D79" s="53"/>
      <c r="E79" s="186"/>
      <c r="F79" s="227" t="s">
        <v>305</v>
      </c>
      <c r="G79" s="227"/>
      <c r="H79" s="228"/>
      <c r="I79" s="224"/>
      <c r="J79" s="48"/>
      <c r="K79" s="49"/>
      <c r="L79" s="49"/>
      <c r="M79" s="137"/>
      <c r="N79" s="101" t="s">
        <v>534</v>
      </c>
      <c r="O79" s="103" t="str">
        <f t="shared" si="18"/>
        <v>New question introduced in 2023 - Please answer this question for the year of the previous update in Column P</v>
      </c>
      <c r="P79" s="103"/>
      <c r="Q79" s="113"/>
      <c r="R79" s="114"/>
      <c r="S79" s="114"/>
      <c r="T79" s="114"/>
      <c r="U79" s="114"/>
      <c r="V79" s="103" t="str">
        <f t="shared" si="19"/>
        <v/>
      </c>
      <c r="W79" s="157"/>
      <c r="X79" s="202"/>
      <c r="Y79" s="110"/>
      <c r="Z79" s="111"/>
      <c r="AA79" s="112"/>
      <c r="AB79" s="175"/>
      <c r="AC79" s="176"/>
      <c r="AD79" s="116"/>
      <c r="AE79" s="116"/>
      <c r="AF79" s="155" t="str">
        <f t="shared" si="20"/>
        <v/>
      </c>
      <c r="AG79" s="116"/>
      <c r="AH79" s="116"/>
      <c r="AI79" s="116"/>
      <c r="AJ79" s="116"/>
      <c r="AK79" s="155" t="str">
        <f t="shared" si="21"/>
        <v/>
      </c>
      <c r="AL79" s="116"/>
      <c r="AM79" s="116"/>
      <c r="AN79" s="115"/>
      <c r="AO79" s="116"/>
      <c r="AP79" s="155" t="str">
        <f t="shared" si="22"/>
        <v>.</v>
      </c>
      <c r="AQ79" s="117"/>
      <c r="AR79" s="50"/>
      <c r="AT79" s="51"/>
      <c r="AU79" s="51"/>
      <c r="AV79" s="52"/>
    </row>
    <row r="80" spans="1:48" ht="87.75" customHeight="1" x14ac:dyDescent="0.3">
      <c r="A80" s="153" t="str">
        <f>IF(E80&lt;&gt;"",MID(E80,FIND("(Q",E80)+1,6),MID(F80,FIND("(Q",F80)+1,7))</f>
        <v>Q7.2.5</v>
      </c>
      <c r="B80" s="20" t="s">
        <v>16</v>
      </c>
      <c r="C80" s="21" t="s">
        <v>148</v>
      </c>
      <c r="D80" s="53"/>
      <c r="E80" s="225" t="s">
        <v>377</v>
      </c>
      <c r="F80" s="225"/>
      <c r="G80" s="225"/>
      <c r="H80" s="226"/>
      <c r="I80" s="184" t="s">
        <v>403</v>
      </c>
      <c r="J80" s="48"/>
      <c r="K80" s="49"/>
      <c r="L80" s="49"/>
      <c r="M80" s="137"/>
      <c r="N80" s="101" t="s">
        <v>0</v>
      </c>
      <c r="O80" s="103" t="str">
        <f t="shared" si="18"/>
        <v/>
      </c>
      <c r="P80" s="103"/>
      <c r="Q80" s="113"/>
      <c r="R80" s="114"/>
      <c r="S80" s="114"/>
      <c r="T80" s="114"/>
      <c r="U80" s="114"/>
      <c r="V80" s="103" t="str">
        <f t="shared" si="19"/>
        <v>no</v>
      </c>
      <c r="W80" s="157"/>
      <c r="X80" s="202"/>
      <c r="Y80" s="110"/>
      <c r="Z80" s="111"/>
      <c r="AA80" s="112"/>
      <c r="AB80" s="175"/>
      <c r="AC80" s="176"/>
      <c r="AD80" s="116"/>
      <c r="AE80" s="116"/>
      <c r="AF80" s="155" t="str">
        <f t="shared" si="20"/>
        <v/>
      </c>
      <c r="AG80" s="116"/>
      <c r="AH80" s="116"/>
      <c r="AI80" s="116"/>
      <c r="AJ80" s="116"/>
      <c r="AK80" s="155" t="str">
        <f t="shared" si="21"/>
        <v/>
      </c>
      <c r="AL80" s="116"/>
      <c r="AM80" s="116"/>
      <c r="AN80" s="115"/>
      <c r="AO80" s="116"/>
      <c r="AP80" s="155" t="str">
        <f t="shared" si="22"/>
        <v>.</v>
      </c>
      <c r="AQ80" s="117"/>
      <c r="AR80" s="50"/>
      <c r="AT80" s="51"/>
      <c r="AU80" s="51"/>
      <c r="AV80" s="52"/>
    </row>
    <row r="81" spans="1:48" ht="52.5" customHeight="1" x14ac:dyDescent="0.3">
      <c r="A81" s="153" t="str">
        <f>IF(E81&lt;&gt;"",MID(E81,FIND("(Q",E81)+1,7),MID(F81,FIND("(Q",F81)+1,7))</f>
        <v>Q7.2.5a</v>
      </c>
      <c r="B81" s="20" t="s">
        <v>18</v>
      </c>
      <c r="C81" s="21" t="s">
        <v>149</v>
      </c>
      <c r="D81" s="53"/>
      <c r="E81" s="227" t="s">
        <v>378</v>
      </c>
      <c r="F81" s="227"/>
      <c r="G81" s="227"/>
      <c r="H81" s="228"/>
      <c r="I81" s="135"/>
      <c r="J81" s="48"/>
      <c r="K81" s="49"/>
      <c r="L81" s="49"/>
      <c r="M81" s="137"/>
      <c r="N81" s="101" t="s">
        <v>336</v>
      </c>
      <c r="O81" s="103" t="str">
        <f t="shared" si="18"/>
        <v>Small changes were made to the question. Take extra care when validating the response in Column N. If necessary, please change your answer in Column P</v>
      </c>
      <c r="P81" s="103"/>
      <c r="Q81" s="113"/>
      <c r="R81" s="114"/>
      <c r="S81" s="114"/>
      <c r="T81" s="114"/>
      <c r="U81" s="114"/>
      <c r="V81" s="103" t="str">
        <f t="shared" si="19"/>
        <v>not applicable</v>
      </c>
      <c r="W81" s="157"/>
      <c r="X81" s="202"/>
      <c r="Y81" s="110"/>
      <c r="Z81" s="111"/>
      <c r="AA81" s="112"/>
      <c r="AB81" s="175"/>
      <c r="AC81" s="176"/>
      <c r="AD81" s="116"/>
      <c r="AE81" s="116"/>
      <c r="AF81" s="155" t="str">
        <f t="shared" si="20"/>
        <v/>
      </c>
      <c r="AG81" s="116"/>
      <c r="AH81" s="116"/>
      <c r="AI81" s="116"/>
      <c r="AJ81" s="116"/>
      <c r="AK81" s="155" t="str">
        <f t="shared" si="21"/>
        <v/>
      </c>
      <c r="AL81" s="116"/>
      <c r="AM81" s="116"/>
      <c r="AN81" s="115"/>
      <c r="AO81" s="116"/>
      <c r="AP81" s="155" t="str">
        <f t="shared" si="22"/>
        <v>.</v>
      </c>
      <c r="AQ81" s="117"/>
      <c r="AR81" s="50"/>
      <c r="AT81" s="51"/>
      <c r="AU81" s="51"/>
      <c r="AV81" s="52"/>
    </row>
    <row r="82" spans="1:48" ht="55.5" customHeight="1" x14ac:dyDescent="0.3">
      <c r="A82" s="153" t="str">
        <f>IF(E82&lt;&gt;"",MID(E82,FIND("(Q",E82)+1,6),MID(F82,FIND("(Q",F82)+1,7))</f>
        <v>Q7.2.6</v>
      </c>
      <c r="B82" s="20" t="s">
        <v>16</v>
      </c>
      <c r="C82" s="21" t="s">
        <v>147</v>
      </c>
      <c r="D82" s="53"/>
      <c r="E82" s="225" t="s">
        <v>379</v>
      </c>
      <c r="F82" s="225"/>
      <c r="G82" s="225"/>
      <c r="H82" s="226"/>
      <c r="I82" s="136"/>
      <c r="J82" s="204"/>
      <c r="K82" s="205"/>
      <c r="L82" s="205"/>
      <c r="M82" s="137"/>
      <c r="N82" s="101" t="s">
        <v>0</v>
      </c>
      <c r="O82" s="113" t="s">
        <v>432</v>
      </c>
      <c r="P82" s="103"/>
      <c r="Q82" s="113"/>
      <c r="R82" s="114"/>
      <c r="S82" s="114"/>
      <c r="T82" s="114"/>
      <c r="U82" s="114"/>
      <c r="V82" s="103" t="str">
        <f t="shared" si="19"/>
        <v>no</v>
      </c>
      <c r="W82" s="157"/>
      <c r="X82" s="202"/>
      <c r="Y82" s="110"/>
      <c r="Z82" s="111"/>
      <c r="AA82" s="112"/>
      <c r="AB82" s="175"/>
      <c r="AC82" s="176"/>
      <c r="AD82" s="116"/>
      <c r="AE82" s="116"/>
      <c r="AF82" s="155" t="str">
        <f t="shared" si="20"/>
        <v/>
      </c>
      <c r="AG82" s="116"/>
      <c r="AH82" s="116"/>
      <c r="AI82" s="116"/>
      <c r="AJ82" s="116"/>
      <c r="AK82" s="155" t="str">
        <f t="shared" si="21"/>
        <v/>
      </c>
      <c r="AL82" s="116"/>
      <c r="AM82" s="116"/>
      <c r="AN82" s="115"/>
      <c r="AO82" s="116"/>
      <c r="AP82" s="155" t="str">
        <f t="shared" si="22"/>
        <v>.</v>
      </c>
      <c r="AQ82" s="117"/>
      <c r="AR82" s="50"/>
      <c r="AT82" s="51"/>
      <c r="AU82" s="51"/>
      <c r="AV82" s="52"/>
    </row>
    <row r="83" spans="1:48" ht="126" customHeight="1" x14ac:dyDescent="0.3">
      <c r="A83" s="153" t="str">
        <f>IF(E83&lt;&gt;"",MID(E83,FIND("(Q",E83)+1,6),MID(F83,FIND("(Q",F83)+1,7))</f>
        <v>Q7.2.7</v>
      </c>
      <c r="B83" s="20" t="s">
        <v>16</v>
      </c>
      <c r="C83" s="21" t="s">
        <v>150</v>
      </c>
      <c r="D83" s="53"/>
      <c r="E83" s="227" t="s">
        <v>380</v>
      </c>
      <c r="F83" s="227"/>
      <c r="G83" s="227"/>
      <c r="H83" s="228"/>
      <c r="I83" s="184" t="s">
        <v>362</v>
      </c>
      <c r="J83" s="48"/>
      <c r="K83" s="49"/>
      <c r="L83" s="49"/>
      <c r="M83" s="137"/>
      <c r="N83" s="101" t="s">
        <v>0</v>
      </c>
      <c r="O83" s="103" t="str">
        <f t="shared" ref="O83" si="23">IF(OR(B83="NI",B83="N"),"New question introduced in 2023 - Please answer this question for the year of the previous update in Column P",IF(B83="EC","Small changes were made to the question. Take extra care when validating the response in Column N. If necessary, please change your answer in Column P",""))</f>
        <v/>
      </c>
      <c r="P83" s="103"/>
      <c r="Q83" s="113"/>
      <c r="R83" s="114"/>
      <c r="S83" s="114"/>
      <c r="T83" s="114"/>
      <c r="U83" s="114"/>
      <c r="V83" s="103" t="str">
        <f t="shared" si="19"/>
        <v>no</v>
      </c>
      <c r="W83" s="157"/>
      <c r="X83" s="202"/>
      <c r="Y83" s="110"/>
      <c r="Z83" s="111"/>
      <c r="AA83" s="112"/>
      <c r="AB83" s="175"/>
      <c r="AC83" s="176"/>
      <c r="AD83" s="116"/>
      <c r="AE83" s="116"/>
      <c r="AF83" s="155" t="str">
        <f t="shared" si="20"/>
        <v/>
      </c>
      <c r="AG83" s="116"/>
      <c r="AH83" s="116"/>
      <c r="AI83" s="116"/>
      <c r="AJ83" s="116"/>
      <c r="AK83" s="155" t="str">
        <f t="shared" si="21"/>
        <v/>
      </c>
      <c r="AL83" s="116"/>
      <c r="AM83" s="116"/>
      <c r="AN83" s="115"/>
      <c r="AO83" s="116"/>
      <c r="AP83" s="155" t="str">
        <f t="shared" si="22"/>
        <v>.</v>
      </c>
      <c r="AQ83" s="117"/>
      <c r="AR83" s="50"/>
      <c r="AT83" s="51"/>
      <c r="AU83" s="51"/>
      <c r="AV83" s="52"/>
    </row>
    <row r="84" spans="1:48" ht="128.25" customHeight="1" x14ac:dyDescent="0.3">
      <c r="A84" s="153" t="str">
        <f>IF(E84&lt;&gt;"",MID(E84,FIND("(Q",E84)+1,6),MID(F84,FIND("(Q",F84)+1,7))</f>
        <v>Q7.2.8</v>
      </c>
      <c r="B84" s="20" t="s">
        <v>18</v>
      </c>
      <c r="C84" s="21" t="s">
        <v>151</v>
      </c>
      <c r="D84" s="53"/>
      <c r="E84" s="227" t="s">
        <v>381</v>
      </c>
      <c r="F84" s="227"/>
      <c r="G84" s="227"/>
      <c r="H84" s="228"/>
      <c r="I84" s="184" t="s">
        <v>363</v>
      </c>
      <c r="J84" s="48"/>
      <c r="K84" s="49"/>
      <c r="L84" s="49"/>
      <c r="M84" s="137"/>
      <c r="N84" s="101" t="s">
        <v>0</v>
      </c>
      <c r="O84" s="113" t="s">
        <v>432</v>
      </c>
      <c r="P84" s="103"/>
      <c r="Q84" s="113"/>
      <c r="R84" s="114"/>
      <c r="S84" s="114"/>
      <c r="T84" s="114"/>
      <c r="U84" s="114"/>
      <c r="V84" s="103" t="str">
        <f t="shared" si="19"/>
        <v>no</v>
      </c>
      <c r="W84" s="157"/>
      <c r="X84" s="202"/>
      <c r="Y84" s="110"/>
      <c r="Z84" s="111"/>
      <c r="AA84" s="112"/>
      <c r="AB84" s="175"/>
      <c r="AC84" s="176"/>
      <c r="AD84" s="116"/>
      <c r="AE84" s="116"/>
      <c r="AF84" s="155" t="str">
        <f t="shared" si="20"/>
        <v/>
      </c>
      <c r="AG84" s="116"/>
      <c r="AH84" s="116"/>
      <c r="AI84" s="116"/>
      <c r="AJ84" s="116"/>
      <c r="AK84" s="155" t="str">
        <f t="shared" si="21"/>
        <v/>
      </c>
      <c r="AL84" s="116"/>
      <c r="AM84" s="116"/>
      <c r="AN84" s="115"/>
      <c r="AO84" s="116"/>
      <c r="AP84" s="155" t="str">
        <f t="shared" si="22"/>
        <v>.</v>
      </c>
      <c r="AQ84" s="117"/>
      <c r="AR84" s="50"/>
      <c r="AT84" s="51"/>
      <c r="AU84" s="51"/>
      <c r="AV84" s="52"/>
    </row>
    <row r="85" spans="1:48" ht="90" customHeight="1" x14ac:dyDescent="0.25">
      <c r="A85" s="153"/>
      <c r="B85" s="20"/>
      <c r="C85" s="21"/>
      <c r="D85" s="246" t="s">
        <v>225</v>
      </c>
      <c r="E85" s="247"/>
      <c r="F85" s="247"/>
      <c r="G85" s="247"/>
      <c r="H85" s="248"/>
      <c r="I85" s="184" t="s">
        <v>364</v>
      </c>
      <c r="J85" s="48"/>
      <c r="K85" s="49"/>
      <c r="L85" s="49"/>
      <c r="M85" s="137"/>
      <c r="N85" s="181"/>
      <c r="O85" s="110"/>
      <c r="P85" s="110"/>
      <c r="Q85" s="203"/>
      <c r="R85" s="111"/>
      <c r="S85" s="111"/>
      <c r="T85" s="111"/>
      <c r="U85" s="111"/>
      <c r="V85" s="110"/>
      <c r="W85" s="140"/>
      <c r="X85" s="202"/>
      <c r="Y85" s="110"/>
      <c r="Z85" s="111"/>
      <c r="AA85" s="112"/>
      <c r="AB85" s="141"/>
      <c r="AC85" s="174"/>
      <c r="AD85" s="111"/>
      <c r="AE85" s="111"/>
      <c r="AF85" s="110"/>
      <c r="AG85" s="111"/>
      <c r="AH85" s="111"/>
      <c r="AI85" s="111"/>
      <c r="AJ85" s="111"/>
      <c r="AK85" s="110"/>
      <c r="AL85" s="111"/>
      <c r="AM85" s="111"/>
      <c r="AN85" s="109"/>
      <c r="AO85" s="111"/>
      <c r="AP85" s="110"/>
      <c r="AQ85" s="118"/>
      <c r="AR85" s="50"/>
      <c r="AT85" s="51"/>
      <c r="AU85" s="51"/>
      <c r="AV85" s="52"/>
    </row>
    <row r="86" spans="1:48" ht="159" customHeight="1" x14ac:dyDescent="0.25">
      <c r="A86" s="153" t="str">
        <f>IF(E86&lt;&gt;"",MID(E86,FIND("(Q",E86)+1,7),MID(F86,FIND("(Q",F86)+1,7))</f>
        <v>Q7.3.01</v>
      </c>
      <c r="B86" s="20" t="s">
        <v>238</v>
      </c>
      <c r="C86" s="21" t="s">
        <v>152</v>
      </c>
      <c r="D86" s="76"/>
      <c r="E86" s="227" t="s">
        <v>396</v>
      </c>
      <c r="F86" s="227"/>
      <c r="G86" s="227"/>
      <c r="H86" s="228"/>
      <c r="I86" s="185" t="s">
        <v>407</v>
      </c>
      <c r="J86" s="48"/>
      <c r="K86" s="49"/>
      <c r="L86" s="49"/>
      <c r="M86" s="137"/>
      <c r="N86" s="101" t="s">
        <v>83</v>
      </c>
      <c r="O86" s="103" t="str">
        <f t="shared" ref="O86:O92" si="24">IF(OR(B86="NI",B86="N"),"New question introduced in 2023 - Please answer this question for the year of the previous update in Column P",IF(B86="EC","Small changes were made to the question. Take extra care when validating the response in Column N. If necessary, please change your answer in Column P",""))</f>
        <v>New question introduced in 2023 - Please answer this question for the year of the previous update in Column P</v>
      </c>
      <c r="P86" s="103"/>
      <c r="Q86" s="113"/>
      <c r="R86" s="114"/>
      <c r="S86" s="114"/>
      <c r="T86" s="114"/>
      <c r="U86" s="114"/>
      <c r="V86" s="103" t="str">
        <f t="shared" si="19"/>
        <v>State level (for federal states)</v>
      </c>
      <c r="W86" s="157"/>
      <c r="X86" s="202"/>
      <c r="Y86" s="110"/>
      <c r="Z86" s="111"/>
      <c r="AA86" s="112"/>
      <c r="AB86" s="175"/>
      <c r="AC86" s="176"/>
      <c r="AD86" s="116"/>
      <c r="AE86" s="116"/>
      <c r="AF86" s="155" t="str">
        <f t="shared" si="20"/>
        <v/>
      </c>
      <c r="AG86" s="116"/>
      <c r="AH86" s="116"/>
      <c r="AI86" s="116"/>
      <c r="AJ86" s="116"/>
      <c r="AK86" s="155" t="str">
        <f t="shared" si="21"/>
        <v/>
      </c>
      <c r="AL86" s="116"/>
      <c r="AM86" s="116"/>
      <c r="AN86" s="115"/>
      <c r="AO86" s="116"/>
      <c r="AP86" s="155" t="str">
        <f t="shared" si="22"/>
        <v>.</v>
      </c>
      <c r="AQ86" s="117"/>
      <c r="AR86" s="50"/>
      <c r="AT86" s="51"/>
      <c r="AU86" s="51"/>
      <c r="AV86" s="52"/>
    </row>
    <row r="87" spans="1:48" ht="34.5" customHeight="1" x14ac:dyDescent="0.25">
      <c r="A87" s="153" t="str">
        <f>IF(E87&lt;&gt;"",MID(E87,FIND("(Q",E87)+1,6),MID(F87,FIND("(Q",F87)+1,7))</f>
        <v>Q7.3.1</v>
      </c>
      <c r="B87" s="20" t="s">
        <v>16</v>
      </c>
      <c r="C87" s="21" t="s">
        <v>153</v>
      </c>
      <c r="D87" s="76"/>
      <c r="E87" s="227" t="s">
        <v>263</v>
      </c>
      <c r="F87" s="227"/>
      <c r="G87" s="227"/>
      <c r="H87" s="228"/>
      <c r="I87" s="184" t="s">
        <v>280</v>
      </c>
      <c r="J87" s="48"/>
      <c r="K87" s="49"/>
      <c r="L87" s="49"/>
      <c r="M87" s="137"/>
      <c r="N87" s="101" t="s">
        <v>2</v>
      </c>
      <c r="O87" s="103" t="str">
        <f t="shared" si="24"/>
        <v/>
      </c>
      <c r="P87" s="103"/>
      <c r="Q87" s="113"/>
      <c r="R87" s="114"/>
      <c r="S87" s="114"/>
      <c r="T87" s="114"/>
      <c r="U87" s="114"/>
      <c r="V87" s="103" t="str">
        <f t="shared" si="19"/>
        <v>yes</v>
      </c>
      <c r="W87" s="157"/>
      <c r="X87" s="202"/>
      <c r="Y87" s="110"/>
      <c r="Z87" s="111"/>
      <c r="AA87" s="112"/>
      <c r="AB87" s="175"/>
      <c r="AC87" s="176"/>
      <c r="AD87" s="116"/>
      <c r="AE87" s="116"/>
      <c r="AF87" s="155" t="str">
        <f t="shared" si="20"/>
        <v/>
      </c>
      <c r="AG87" s="116"/>
      <c r="AH87" s="116"/>
      <c r="AI87" s="116"/>
      <c r="AJ87" s="116"/>
      <c r="AK87" s="155" t="str">
        <f t="shared" si="21"/>
        <v/>
      </c>
      <c r="AL87" s="116"/>
      <c r="AM87" s="116"/>
      <c r="AN87" s="115"/>
      <c r="AO87" s="116"/>
      <c r="AP87" s="155" t="str">
        <f t="shared" si="22"/>
        <v>.</v>
      </c>
      <c r="AQ87" s="117"/>
      <c r="AR87" s="50"/>
      <c r="AT87" s="51"/>
      <c r="AU87" s="51"/>
      <c r="AV87" s="52"/>
    </row>
    <row r="88" spans="1:48" ht="38.25" customHeight="1" x14ac:dyDescent="0.25">
      <c r="A88" s="153" t="str">
        <f>IF(E88&lt;&gt;"",MID(E88,FIND("(Q",E88)+1,7),MID(F88,FIND("(Q",F88)+1,7))</f>
        <v>Q7.3.1a</v>
      </c>
      <c r="B88" s="20" t="s">
        <v>46</v>
      </c>
      <c r="C88" s="21" t="s">
        <v>154</v>
      </c>
      <c r="D88" s="76"/>
      <c r="E88" s="234" t="s">
        <v>341</v>
      </c>
      <c r="F88" s="234"/>
      <c r="G88" s="234"/>
      <c r="H88" s="235"/>
      <c r="I88" s="184"/>
      <c r="J88" s="48"/>
      <c r="K88" s="49"/>
      <c r="L88" s="49"/>
      <c r="M88" s="137"/>
      <c r="N88" s="101" t="s">
        <v>535</v>
      </c>
      <c r="O88" s="103" t="str">
        <f t="shared" si="24"/>
        <v/>
      </c>
      <c r="P88" s="103"/>
      <c r="Q88" s="113"/>
      <c r="R88" s="114"/>
      <c r="S88" s="114"/>
      <c r="T88" s="114"/>
      <c r="U88" s="114"/>
      <c r="V88" s="103" t="str">
        <f t="shared" si="19"/>
        <v>.</v>
      </c>
      <c r="W88" s="157"/>
      <c r="X88" s="202"/>
      <c r="Y88" s="110"/>
      <c r="Z88" s="111"/>
      <c r="AA88" s="112"/>
      <c r="AB88" s="175"/>
      <c r="AC88" s="176"/>
      <c r="AD88" s="116"/>
      <c r="AE88" s="116"/>
      <c r="AF88" s="155" t="str">
        <f t="shared" si="20"/>
        <v/>
      </c>
      <c r="AG88" s="116"/>
      <c r="AH88" s="116"/>
      <c r="AI88" s="116"/>
      <c r="AJ88" s="116"/>
      <c r="AK88" s="155" t="str">
        <f t="shared" si="21"/>
        <v/>
      </c>
      <c r="AL88" s="116"/>
      <c r="AM88" s="116"/>
      <c r="AN88" s="115"/>
      <c r="AO88" s="116"/>
      <c r="AP88" s="155" t="str">
        <f t="shared" si="22"/>
        <v>.</v>
      </c>
      <c r="AQ88" s="117"/>
      <c r="AR88" s="50"/>
      <c r="AT88" s="51"/>
      <c r="AU88" s="51"/>
      <c r="AV88" s="52"/>
    </row>
    <row r="89" spans="1:48" ht="31.5" customHeight="1" x14ac:dyDescent="0.25">
      <c r="A89" s="153" t="str">
        <f>IF(E89&lt;&gt;"",MID(E89,FIND("(Q",E89)+1,6),MID(F89,FIND("(Q",F89)+1,7))</f>
        <v>Q7.3.2</v>
      </c>
      <c r="B89" s="20" t="s">
        <v>16</v>
      </c>
      <c r="C89" s="21" t="s">
        <v>155</v>
      </c>
      <c r="D89" s="76"/>
      <c r="E89" s="227" t="s">
        <v>264</v>
      </c>
      <c r="F89" s="227"/>
      <c r="G89" s="227"/>
      <c r="H89" s="228"/>
      <c r="I89" s="184" t="s">
        <v>226</v>
      </c>
      <c r="J89" s="48"/>
      <c r="K89" s="49"/>
      <c r="L89" s="49"/>
      <c r="M89" s="137"/>
      <c r="N89" s="101" t="s">
        <v>2</v>
      </c>
      <c r="O89" s="103" t="str">
        <f t="shared" si="24"/>
        <v/>
      </c>
      <c r="P89" s="103"/>
      <c r="Q89" s="113"/>
      <c r="R89" s="114"/>
      <c r="S89" s="114"/>
      <c r="T89" s="114"/>
      <c r="U89" s="114"/>
      <c r="V89" s="103" t="str">
        <f t="shared" si="19"/>
        <v>yes</v>
      </c>
      <c r="W89" s="157"/>
      <c r="X89" s="202"/>
      <c r="Y89" s="110"/>
      <c r="Z89" s="111"/>
      <c r="AA89" s="112"/>
      <c r="AB89" s="175"/>
      <c r="AC89" s="176"/>
      <c r="AD89" s="116"/>
      <c r="AE89" s="116"/>
      <c r="AF89" s="155" t="str">
        <f t="shared" si="20"/>
        <v/>
      </c>
      <c r="AG89" s="116"/>
      <c r="AH89" s="116"/>
      <c r="AI89" s="116"/>
      <c r="AJ89" s="116"/>
      <c r="AK89" s="155" t="str">
        <f t="shared" si="21"/>
        <v/>
      </c>
      <c r="AL89" s="116"/>
      <c r="AM89" s="116"/>
      <c r="AN89" s="115"/>
      <c r="AO89" s="116"/>
      <c r="AP89" s="155" t="str">
        <f t="shared" si="22"/>
        <v>.</v>
      </c>
      <c r="AQ89" s="117"/>
      <c r="AR89" s="50"/>
      <c r="AT89" s="51"/>
      <c r="AU89" s="51"/>
      <c r="AV89" s="52"/>
    </row>
    <row r="90" spans="1:48" ht="30" customHeight="1" x14ac:dyDescent="0.25">
      <c r="A90" s="153" t="str">
        <f>IF(E90&lt;&gt;"",MID(E90,FIND("(Q",E90)+1,7),MID(F90,FIND("(Q",F90)+1,7))</f>
        <v>Q7.3.2a</v>
      </c>
      <c r="B90" s="20" t="s">
        <v>46</v>
      </c>
      <c r="C90" s="21" t="s">
        <v>156</v>
      </c>
      <c r="D90" s="76"/>
      <c r="E90" s="234" t="s">
        <v>342</v>
      </c>
      <c r="F90" s="234"/>
      <c r="G90" s="234"/>
      <c r="H90" s="235"/>
      <c r="I90" s="184"/>
      <c r="J90" s="48"/>
      <c r="K90" s="49"/>
      <c r="L90" s="49"/>
      <c r="M90" s="137"/>
      <c r="N90" s="101" t="s">
        <v>535</v>
      </c>
      <c r="O90" s="103" t="str">
        <f t="shared" si="24"/>
        <v/>
      </c>
      <c r="P90" s="103"/>
      <c r="Q90" s="113"/>
      <c r="R90" s="114"/>
      <c r="S90" s="114"/>
      <c r="T90" s="114"/>
      <c r="U90" s="114"/>
      <c r="V90" s="103" t="str">
        <f t="shared" si="19"/>
        <v>.</v>
      </c>
      <c r="W90" s="157"/>
      <c r="X90" s="202"/>
      <c r="Y90" s="110"/>
      <c r="Z90" s="111"/>
      <c r="AA90" s="112"/>
      <c r="AB90" s="175"/>
      <c r="AC90" s="176"/>
      <c r="AD90" s="116"/>
      <c r="AE90" s="116"/>
      <c r="AF90" s="155" t="str">
        <f t="shared" si="20"/>
        <v/>
      </c>
      <c r="AG90" s="116"/>
      <c r="AH90" s="116"/>
      <c r="AI90" s="116"/>
      <c r="AJ90" s="116"/>
      <c r="AK90" s="155" t="str">
        <f t="shared" si="21"/>
        <v/>
      </c>
      <c r="AL90" s="116"/>
      <c r="AM90" s="116"/>
      <c r="AN90" s="115"/>
      <c r="AO90" s="116"/>
      <c r="AP90" s="155" t="str">
        <f t="shared" si="22"/>
        <v>.</v>
      </c>
      <c r="AQ90" s="117"/>
      <c r="AR90" s="50"/>
      <c r="AT90" s="51"/>
      <c r="AU90" s="51"/>
      <c r="AV90" s="52"/>
    </row>
    <row r="91" spans="1:48" ht="43.5" customHeight="1" x14ac:dyDescent="0.25">
      <c r="A91" s="153" t="str">
        <f>IF(E91&lt;&gt;"",MID(E91,FIND("(Q",E91)+1,6),MID(F91,FIND("(Q",F91)+1,7))</f>
        <v>Q7.3.3</v>
      </c>
      <c r="B91" s="20" t="s">
        <v>16</v>
      </c>
      <c r="C91" s="21" t="s">
        <v>157</v>
      </c>
      <c r="D91" s="76"/>
      <c r="E91" s="227" t="s">
        <v>265</v>
      </c>
      <c r="F91" s="227"/>
      <c r="G91" s="227"/>
      <c r="H91" s="228"/>
      <c r="I91" s="184" t="s">
        <v>227</v>
      </c>
      <c r="J91" s="48"/>
      <c r="K91" s="49"/>
      <c r="L91" s="49"/>
      <c r="M91" s="137"/>
      <c r="N91" s="101" t="s">
        <v>34</v>
      </c>
      <c r="O91" s="103" t="str">
        <f t="shared" si="24"/>
        <v/>
      </c>
      <c r="P91" s="103"/>
      <c r="Q91" s="113"/>
      <c r="R91" s="114"/>
      <c r="S91" s="114"/>
      <c r="T91" s="114"/>
      <c r="U91" s="114"/>
      <c r="V91" s="103" t="str">
        <f t="shared" si="19"/>
        <v>yes (only pharmacists)</v>
      </c>
      <c r="W91" s="157"/>
      <c r="X91" s="202"/>
      <c r="Y91" s="110"/>
      <c r="Z91" s="111"/>
      <c r="AA91" s="112"/>
      <c r="AB91" s="175"/>
      <c r="AC91" s="176"/>
      <c r="AD91" s="116"/>
      <c r="AE91" s="116"/>
      <c r="AF91" s="155" t="str">
        <f t="shared" si="20"/>
        <v/>
      </c>
      <c r="AG91" s="116"/>
      <c r="AH91" s="116"/>
      <c r="AI91" s="116"/>
      <c r="AJ91" s="116"/>
      <c r="AK91" s="155" t="str">
        <f t="shared" si="21"/>
        <v/>
      </c>
      <c r="AL91" s="116"/>
      <c r="AM91" s="116"/>
      <c r="AN91" s="115"/>
      <c r="AO91" s="116"/>
      <c r="AP91" s="155" t="str">
        <f t="shared" si="22"/>
        <v>.</v>
      </c>
      <c r="AQ91" s="117"/>
      <c r="AR91" s="50"/>
      <c r="AT91" s="51"/>
      <c r="AU91" s="51"/>
      <c r="AV91" s="52"/>
    </row>
    <row r="92" spans="1:48" ht="33.75" customHeight="1" x14ac:dyDescent="0.25">
      <c r="A92" s="153" t="str">
        <f>IF(E92&lt;&gt;"",MID(E92,FIND("(Q",E92)+1,7),MID(F92,FIND("(Q",F92)+1,7))</f>
        <v>Q7.3.3a</v>
      </c>
      <c r="B92" s="20" t="s">
        <v>46</v>
      </c>
      <c r="C92" s="21" t="s">
        <v>158</v>
      </c>
      <c r="D92" s="76"/>
      <c r="E92" s="234" t="s">
        <v>343</v>
      </c>
      <c r="F92" s="234"/>
      <c r="G92" s="234"/>
      <c r="H92" s="235"/>
      <c r="I92" s="184"/>
      <c r="J92" s="48"/>
      <c r="K92" s="49"/>
      <c r="L92" s="49"/>
      <c r="M92" s="137"/>
      <c r="N92" s="101" t="s">
        <v>535</v>
      </c>
      <c r="O92" s="103" t="str">
        <f t="shared" si="24"/>
        <v/>
      </c>
      <c r="P92" s="103"/>
      <c r="Q92" s="113"/>
      <c r="R92" s="114"/>
      <c r="S92" s="114"/>
      <c r="T92" s="114"/>
      <c r="U92" s="114"/>
      <c r="V92" s="103" t="str">
        <f t="shared" si="19"/>
        <v>.</v>
      </c>
      <c r="W92" s="157"/>
      <c r="X92" s="202"/>
      <c r="Y92" s="110"/>
      <c r="Z92" s="111"/>
      <c r="AA92" s="112"/>
      <c r="AB92" s="175"/>
      <c r="AC92" s="176"/>
      <c r="AD92" s="116"/>
      <c r="AE92" s="116"/>
      <c r="AF92" s="155" t="str">
        <f t="shared" si="20"/>
        <v/>
      </c>
      <c r="AG92" s="116"/>
      <c r="AH92" s="116"/>
      <c r="AI92" s="116"/>
      <c r="AJ92" s="116"/>
      <c r="AK92" s="155" t="str">
        <f t="shared" si="21"/>
        <v/>
      </c>
      <c r="AL92" s="116"/>
      <c r="AM92" s="116"/>
      <c r="AN92" s="115"/>
      <c r="AO92" s="116"/>
      <c r="AP92" s="155" t="str">
        <f t="shared" si="22"/>
        <v>.</v>
      </c>
      <c r="AQ92" s="117"/>
      <c r="AR92" s="50"/>
      <c r="AT92" s="51"/>
      <c r="AU92" s="51"/>
      <c r="AV92" s="52"/>
    </row>
    <row r="93" spans="1:48" ht="64.5" customHeight="1" x14ac:dyDescent="0.25">
      <c r="A93" s="153" t="str">
        <f>IF(E93&lt;&gt;"",MID(E93,FIND("(Q",E93)+1,6),MID(F93,FIND("(Q",F93)+1,7))</f>
        <v>Q7.3.4</v>
      </c>
      <c r="B93" s="20" t="s">
        <v>16</v>
      </c>
      <c r="C93" s="21" t="s">
        <v>159</v>
      </c>
      <c r="D93" s="76"/>
      <c r="E93" s="227" t="s">
        <v>266</v>
      </c>
      <c r="F93" s="227"/>
      <c r="G93" s="227"/>
      <c r="H93" s="228"/>
      <c r="I93" s="184" t="s">
        <v>404</v>
      </c>
      <c r="J93" s="48"/>
      <c r="K93" s="49"/>
      <c r="L93" s="49"/>
      <c r="M93" s="137"/>
      <c r="N93" s="101" t="s">
        <v>37</v>
      </c>
      <c r="O93" s="113" t="s">
        <v>432</v>
      </c>
      <c r="P93" s="103"/>
      <c r="Q93" s="113"/>
      <c r="R93" s="114"/>
      <c r="S93" s="114"/>
      <c r="T93" s="114"/>
      <c r="U93" s="114"/>
      <c r="V93" s="103" t="str">
        <f t="shared" si="19"/>
        <v>between 4 and 10 pharmacies</v>
      </c>
      <c r="W93" s="157"/>
      <c r="X93" s="202"/>
      <c r="Y93" s="110"/>
      <c r="Z93" s="111"/>
      <c r="AA93" s="112"/>
      <c r="AB93" s="175"/>
      <c r="AC93" s="176"/>
      <c r="AD93" s="116"/>
      <c r="AE93" s="116"/>
      <c r="AF93" s="155" t="str">
        <f t="shared" si="20"/>
        <v/>
      </c>
      <c r="AG93" s="116"/>
      <c r="AH93" s="116"/>
      <c r="AI93" s="116"/>
      <c r="AJ93" s="116"/>
      <c r="AK93" s="155" t="str">
        <f t="shared" si="21"/>
        <v/>
      </c>
      <c r="AL93" s="116"/>
      <c r="AM93" s="116"/>
      <c r="AN93" s="115"/>
      <c r="AO93" s="116"/>
      <c r="AP93" s="155" t="str">
        <f t="shared" si="22"/>
        <v>.</v>
      </c>
      <c r="AQ93" s="117"/>
      <c r="AR93" s="50"/>
      <c r="AT93" s="51"/>
      <c r="AU93" s="51"/>
      <c r="AV93" s="52"/>
    </row>
    <row r="94" spans="1:48" ht="32.25" customHeight="1" x14ac:dyDescent="0.25">
      <c r="A94" s="153" t="str">
        <f>IF(E94&lt;&gt;"",MID(E94,FIND("(Q",E94)+1,7),MID(F94,FIND("(Q",F94)+1,7))</f>
        <v>Q7.3.4a</v>
      </c>
      <c r="B94" s="20" t="s">
        <v>46</v>
      </c>
      <c r="C94" s="21" t="s">
        <v>160</v>
      </c>
      <c r="D94" s="76"/>
      <c r="E94" s="234" t="s">
        <v>344</v>
      </c>
      <c r="F94" s="234"/>
      <c r="G94" s="234"/>
      <c r="H94" s="235"/>
      <c r="I94" s="184"/>
      <c r="J94" s="48"/>
      <c r="K94" s="49"/>
      <c r="L94" s="49"/>
      <c r="M94" s="137"/>
      <c r="N94" s="101" t="s">
        <v>535</v>
      </c>
      <c r="O94" s="103" t="str">
        <f t="shared" ref="O94:O156" si="25">IF(OR(B94="NI",B94="N"),"New question introduced in 2023 - Please answer this question for the year of the previous update in Column P",IF(B94="EC","Small changes were made to the question. Take extra care when validating the response in Column N. If necessary, please change your answer in Column P",""))</f>
        <v/>
      </c>
      <c r="P94" s="103"/>
      <c r="Q94" s="113"/>
      <c r="R94" s="114"/>
      <c r="S94" s="114"/>
      <c r="T94" s="114"/>
      <c r="U94" s="114"/>
      <c r="V94" s="103" t="str">
        <f t="shared" si="19"/>
        <v>.</v>
      </c>
      <c r="W94" s="157"/>
      <c r="X94" s="202"/>
      <c r="Y94" s="110"/>
      <c r="Z94" s="111"/>
      <c r="AA94" s="112"/>
      <c r="AB94" s="175"/>
      <c r="AC94" s="176"/>
      <c r="AD94" s="116"/>
      <c r="AE94" s="116"/>
      <c r="AF94" s="155" t="str">
        <f t="shared" si="20"/>
        <v/>
      </c>
      <c r="AG94" s="116"/>
      <c r="AH94" s="116"/>
      <c r="AI94" s="116"/>
      <c r="AJ94" s="116"/>
      <c r="AK94" s="155" t="str">
        <f t="shared" si="21"/>
        <v/>
      </c>
      <c r="AL94" s="116"/>
      <c r="AM94" s="116"/>
      <c r="AN94" s="115"/>
      <c r="AO94" s="116"/>
      <c r="AP94" s="155" t="str">
        <f t="shared" si="22"/>
        <v>.</v>
      </c>
      <c r="AQ94" s="117"/>
      <c r="AR94" s="50"/>
      <c r="AT94" s="51"/>
      <c r="AU94" s="51"/>
      <c r="AV94" s="52"/>
    </row>
    <row r="95" spans="1:48" ht="57.5" x14ac:dyDescent="0.25">
      <c r="A95" s="153" t="str">
        <f>IF(E95&lt;&gt;"",MID(E95,FIND("(Q",E95)+1,6),MID(F95,FIND("(Q",F95)+1,7))</f>
        <v>Q7.3.5</v>
      </c>
      <c r="B95" s="20" t="s">
        <v>16</v>
      </c>
      <c r="C95" s="21" t="s">
        <v>161</v>
      </c>
      <c r="D95" s="76"/>
      <c r="E95" s="227" t="s">
        <v>267</v>
      </c>
      <c r="F95" s="227"/>
      <c r="G95" s="227"/>
      <c r="H95" s="228"/>
      <c r="I95" s="184" t="s">
        <v>405</v>
      </c>
      <c r="J95" s="48"/>
      <c r="K95" s="49"/>
      <c r="L95" s="49"/>
      <c r="M95" s="137"/>
      <c r="N95" s="101" t="s">
        <v>102</v>
      </c>
      <c r="O95" s="103" t="str">
        <f t="shared" si="25"/>
        <v/>
      </c>
      <c r="P95" s="103"/>
      <c r="Q95" s="113"/>
      <c r="R95" s="114"/>
      <c r="S95" s="114"/>
      <c r="T95" s="114"/>
      <c r="U95" s="114"/>
      <c r="V95" s="103" t="str">
        <f t="shared" si="19"/>
        <v>no (all or most non-prescription medicines can also be sold in a variety of retail outlets, including supermarkets)</v>
      </c>
      <c r="W95" s="157"/>
      <c r="X95" s="202"/>
      <c r="Y95" s="110"/>
      <c r="Z95" s="111"/>
      <c r="AA95" s="112"/>
      <c r="AB95" s="175"/>
      <c r="AC95" s="176"/>
      <c r="AD95" s="116"/>
      <c r="AE95" s="116"/>
      <c r="AF95" s="155" t="str">
        <f t="shared" si="20"/>
        <v/>
      </c>
      <c r="AG95" s="116"/>
      <c r="AH95" s="116"/>
      <c r="AI95" s="116"/>
      <c r="AJ95" s="116"/>
      <c r="AK95" s="155" t="str">
        <f t="shared" si="21"/>
        <v/>
      </c>
      <c r="AL95" s="116"/>
      <c r="AM95" s="116"/>
      <c r="AN95" s="115"/>
      <c r="AO95" s="116"/>
      <c r="AP95" s="155" t="str">
        <f t="shared" si="22"/>
        <v>.</v>
      </c>
      <c r="AQ95" s="117"/>
      <c r="AR95" s="50"/>
      <c r="AT95" s="51"/>
      <c r="AU95" s="51"/>
      <c r="AV95" s="52"/>
    </row>
    <row r="96" spans="1:48" ht="39.75" customHeight="1" x14ac:dyDescent="0.25">
      <c r="A96" s="153" t="str">
        <f>IF(E96&lt;&gt;"",MID(E96,FIND("(Q",E96)+1,7),MID(F96,FIND("(Q",F96)+1,7))</f>
        <v>Q7.3.5a</v>
      </c>
      <c r="B96" s="20" t="s">
        <v>16</v>
      </c>
      <c r="C96" s="21" t="s">
        <v>162</v>
      </c>
      <c r="D96" s="76"/>
      <c r="E96" s="227" t="s">
        <v>268</v>
      </c>
      <c r="F96" s="227"/>
      <c r="G96" s="227"/>
      <c r="H96" s="228"/>
      <c r="I96" s="184"/>
      <c r="J96" s="48"/>
      <c r="K96" s="49"/>
      <c r="L96" s="49"/>
      <c r="M96" s="137"/>
      <c r="N96" s="101" t="s">
        <v>0</v>
      </c>
      <c r="O96" s="103" t="str">
        <f t="shared" si="25"/>
        <v/>
      </c>
      <c r="P96" s="103"/>
      <c r="Q96" s="113"/>
      <c r="R96" s="114"/>
      <c r="S96" s="114"/>
      <c r="T96" s="114"/>
      <c r="U96" s="114"/>
      <c r="V96" s="103" t="str">
        <f t="shared" si="19"/>
        <v>no</v>
      </c>
      <c r="W96" s="157"/>
      <c r="X96" s="202"/>
      <c r="Y96" s="110"/>
      <c r="Z96" s="111"/>
      <c r="AA96" s="112"/>
      <c r="AB96" s="175"/>
      <c r="AC96" s="176"/>
      <c r="AD96" s="116"/>
      <c r="AE96" s="116"/>
      <c r="AF96" s="155" t="str">
        <f t="shared" si="20"/>
        <v/>
      </c>
      <c r="AG96" s="116"/>
      <c r="AH96" s="116"/>
      <c r="AI96" s="116"/>
      <c r="AJ96" s="116"/>
      <c r="AK96" s="155" t="str">
        <f t="shared" si="21"/>
        <v/>
      </c>
      <c r="AL96" s="116"/>
      <c r="AM96" s="116"/>
      <c r="AN96" s="115"/>
      <c r="AO96" s="116"/>
      <c r="AP96" s="155" t="str">
        <f t="shared" si="22"/>
        <v>.</v>
      </c>
      <c r="AQ96" s="117"/>
      <c r="AR96" s="50"/>
      <c r="AT96" s="51"/>
      <c r="AU96" s="51"/>
      <c r="AV96" s="52"/>
    </row>
    <row r="97" spans="1:48" ht="57.5" x14ac:dyDescent="0.25">
      <c r="A97" s="153" t="str">
        <f>IF(E97&lt;&gt;"",MID(E97,FIND("(Q",E97)+1,7),MID(F97,FIND("(Q",F97)+1,7))</f>
        <v>Q7.3.5b</v>
      </c>
      <c r="B97" s="20" t="s">
        <v>16</v>
      </c>
      <c r="C97" s="21" t="s">
        <v>163</v>
      </c>
      <c r="D97" s="76"/>
      <c r="E97" s="234" t="s">
        <v>345</v>
      </c>
      <c r="F97" s="234"/>
      <c r="G97" s="234"/>
      <c r="H97" s="235"/>
      <c r="I97" s="184"/>
      <c r="J97" s="48"/>
      <c r="K97" s="49"/>
      <c r="L97" s="49"/>
      <c r="M97" s="137"/>
      <c r="N97" s="101" t="s">
        <v>537</v>
      </c>
      <c r="O97" s="103" t="str">
        <f t="shared" si="25"/>
        <v/>
      </c>
      <c r="P97" s="103"/>
      <c r="Q97" s="113"/>
      <c r="R97" s="114"/>
      <c r="S97" s="114"/>
      <c r="T97" s="114"/>
      <c r="U97" s="114"/>
      <c r="V97" s="103" t="str">
        <f t="shared" si="19"/>
        <v>Poisons standard June 2017 (https://www.legislation.gov.au/Details/F2017L00605)</v>
      </c>
      <c r="W97" s="157"/>
      <c r="X97" s="202"/>
      <c r="Y97" s="110"/>
      <c r="Z97" s="111"/>
      <c r="AA97" s="112"/>
      <c r="AB97" s="175"/>
      <c r="AC97" s="176"/>
      <c r="AD97" s="116"/>
      <c r="AE97" s="116"/>
      <c r="AF97" s="155" t="str">
        <f t="shared" si="20"/>
        <v/>
      </c>
      <c r="AG97" s="116"/>
      <c r="AH97" s="116"/>
      <c r="AI97" s="116"/>
      <c r="AJ97" s="116"/>
      <c r="AK97" s="155" t="str">
        <f t="shared" si="21"/>
        <v/>
      </c>
      <c r="AL97" s="116"/>
      <c r="AM97" s="116"/>
      <c r="AN97" s="115"/>
      <c r="AO97" s="116"/>
      <c r="AP97" s="155" t="str">
        <f t="shared" si="22"/>
        <v>.</v>
      </c>
      <c r="AQ97" s="117"/>
      <c r="AR97" s="50"/>
      <c r="AT97" s="51"/>
      <c r="AU97" s="51"/>
      <c r="AV97" s="52"/>
    </row>
    <row r="98" spans="1:48" ht="23" x14ac:dyDescent="0.25">
      <c r="A98" s="153" t="str">
        <f>IF(E98&lt;&gt;"",MID(E98,FIND("(Q",E98)+1,6),MID(F98,FIND("(Q",F98)+1,7))</f>
        <v>Q7.3.6</v>
      </c>
      <c r="B98" s="20" t="s">
        <v>16</v>
      </c>
      <c r="C98" s="21" t="s">
        <v>164</v>
      </c>
      <c r="D98" s="76"/>
      <c r="E98" s="227" t="s">
        <v>269</v>
      </c>
      <c r="F98" s="227"/>
      <c r="G98" s="227"/>
      <c r="H98" s="228"/>
      <c r="I98" s="184" t="s">
        <v>237</v>
      </c>
      <c r="J98" s="48"/>
      <c r="K98" s="49"/>
      <c r="L98" s="49"/>
      <c r="M98" s="137"/>
      <c r="N98" s="101" t="s">
        <v>42</v>
      </c>
      <c r="O98" s="103" t="str">
        <f t="shared" si="25"/>
        <v/>
      </c>
      <c r="P98" s="103"/>
      <c r="Q98" s="113"/>
      <c r="R98" s="114"/>
      <c r="S98" s="114"/>
      <c r="T98" s="114"/>
      <c r="U98" s="114"/>
      <c r="V98" s="103" t="str">
        <f t="shared" si="19"/>
        <v>yes (only non-prescription medicines)</v>
      </c>
      <c r="W98" s="157"/>
      <c r="X98" s="202"/>
      <c r="Y98" s="110"/>
      <c r="Z98" s="111"/>
      <c r="AA98" s="112"/>
      <c r="AB98" s="175"/>
      <c r="AC98" s="176"/>
      <c r="AD98" s="116"/>
      <c r="AE98" s="116"/>
      <c r="AF98" s="155" t="str">
        <f t="shared" si="20"/>
        <v/>
      </c>
      <c r="AG98" s="116"/>
      <c r="AH98" s="116"/>
      <c r="AI98" s="116"/>
      <c r="AJ98" s="116"/>
      <c r="AK98" s="155" t="str">
        <f t="shared" si="21"/>
        <v/>
      </c>
      <c r="AL98" s="116"/>
      <c r="AM98" s="116"/>
      <c r="AN98" s="115"/>
      <c r="AO98" s="116"/>
      <c r="AP98" s="155" t="str">
        <f t="shared" si="22"/>
        <v>.</v>
      </c>
      <c r="AQ98" s="117"/>
      <c r="AR98" s="50"/>
      <c r="AT98" s="51"/>
      <c r="AU98" s="51"/>
      <c r="AV98" s="52"/>
    </row>
    <row r="99" spans="1:48" ht="23" x14ac:dyDescent="0.25">
      <c r="A99" s="153" t="str">
        <f>IF(E99&lt;&gt;"",MID(E99,FIND("(Q",E99)+1,6),MID(F99,FIND("(Q",F99)+1,7))</f>
        <v>Q7.3.7</v>
      </c>
      <c r="B99" s="20" t="s">
        <v>17</v>
      </c>
      <c r="C99" s="21"/>
      <c r="D99" s="76"/>
      <c r="E99" s="227" t="s">
        <v>291</v>
      </c>
      <c r="F99" s="227"/>
      <c r="G99" s="227"/>
      <c r="H99" s="228"/>
      <c r="I99" s="184"/>
      <c r="J99" s="48"/>
      <c r="K99" s="49"/>
      <c r="L99" s="49"/>
      <c r="M99" s="137"/>
      <c r="N99" s="101" t="s">
        <v>534</v>
      </c>
      <c r="O99" s="103" t="str">
        <f t="shared" si="25"/>
        <v>New question introduced in 2023 - Please answer this question for the year of the previous update in Column P</v>
      </c>
      <c r="P99" s="103"/>
      <c r="Q99" s="113"/>
      <c r="R99" s="114"/>
      <c r="S99" s="114"/>
      <c r="T99" s="114"/>
      <c r="U99" s="114"/>
      <c r="V99" s="103" t="str">
        <f t="shared" si="19"/>
        <v/>
      </c>
      <c r="W99" s="157"/>
      <c r="X99" s="202"/>
      <c r="Y99" s="110"/>
      <c r="Z99" s="111"/>
      <c r="AA99" s="112"/>
      <c r="AB99" s="175"/>
      <c r="AC99" s="176"/>
      <c r="AD99" s="116"/>
      <c r="AE99" s="116"/>
      <c r="AF99" s="155" t="str">
        <f t="shared" si="20"/>
        <v/>
      </c>
      <c r="AG99" s="116"/>
      <c r="AH99" s="116"/>
      <c r="AI99" s="116"/>
      <c r="AJ99" s="116"/>
      <c r="AK99" s="155" t="str">
        <f t="shared" si="21"/>
        <v/>
      </c>
      <c r="AL99" s="116"/>
      <c r="AM99" s="116"/>
      <c r="AN99" s="115"/>
      <c r="AO99" s="116"/>
      <c r="AP99" s="155" t="str">
        <f t="shared" si="22"/>
        <v>.</v>
      </c>
      <c r="AQ99" s="117"/>
      <c r="AR99" s="50"/>
      <c r="AT99" s="51"/>
      <c r="AU99" s="51"/>
      <c r="AV99" s="52"/>
    </row>
    <row r="100" spans="1:48" ht="83.25" customHeight="1" x14ac:dyDescent="0.25">
      <c r="A100" s="153" t="str">
        <f>IF(E100&lt;&gt;"",MID(E100,FIND("(Q",E100)+1,6),MID(F100,FIND("(Q",F100)+1,7))</f>
        <v>Q7.3.8</v>
      </c>
      <c r="B100" s="20" t="s">
        <v>18</v>
      </c>
      <c r="C100" s="21" t="s">
        <v>165</v>
      </c>
      <c r="D100" s="76"/>
      <c r="E100" s="227" t="s">
        <v>529</v>
      </c>
      <c r="F100" s="227"/>
      <c r="G100" s="227"/>
      <c r="H100" s="228"/>
      <c r="I100" s="184" t="s">
        <v>398</v>
      </c>
      <c r="J100" s="48"/>
      <c r="K100" s="49"/>
      <c r="L100" s="49"/>
      <c r="M100" s="137"/>
      <c r="N100" s="101" t="s">
        <v>319</v>
      </c>
      <c r="O100" s="119" t="s">
        <v>433</v>
      </c>
      <c r="P100" s="103"/>
      <c r="Q100" s="113"/>
      <c r="R100" s="114"/>
      <c r="S100" s="114"/>
      <c r="T100" s="114"/>
      <c r="U100" s="114"/>
      <c r="V100" s="103" t="str">
        <f t="shared" si="19"/>
        <v>only some forms of advertising allowed</v>
      </c>
      <c r="W100" s="157"/>
      <c r="X100" s="202"/>
      <c r="Y100" s="110"/>
      <c r="Z100" s="111"/>
      <c r="AA100" s="112"/>
      <c r="AB100" s="175"/>
      <c r="AC100" s="176"/>
      <c r="AD100" s="116"/>
      <c r="AE100" s="116"/>
      <c r="AF100" s="155" t="str">
        <f t="shared" si="20"/>
        <v/>
      </c>
      <c r="AG100" s="116"/>
      <c r="AH100" s="116"/>
      <c r="AI100" s="116"/>
      <c r="AJ100" s="116"/>
      <c r="AK100" s="155" t="str">
        <f t="shared" si="21"/>
        <v/>
      </c>
      <c r="AL100" s="116"/>
      <c r="AM100" s="116"/>
      <c r="AN100" s="115"/>
      <c r="AO100" s="116"/>
      <c r="AP100" s="155" t="str">
        <f t="shared" si="22"/>
        <v>.</v>
      </c>
      <c r="AQ100" s="117"/>
      <c r="AR100" s="50"/>
      <c r="AT100" s="51"/>
      <c r="AU100" s="51"/>
      <c r="AV100" s="52"/>
    </row>
    <row r="101" spans="1:48" ht="46" x14ac:dyDescent="0.25">
      <c r="A101" s="153" t="str">
        <f>IF(E101&lt;&gt;"",MID(E101,FIND("(Q",E101)+1,7),MID(F101,FIND("(Q",F101)+1,7))</f>
        <v>Q7.3.8a</v>
      </c>
      <c r="B101" s="20" t="s">
        <v>238</v>
      </c>
      <c r="C101" s="21" t="s">
        <v>166</v>
      </c>
      <c r="D101" s="76"/>
      <c r="E101" s="234" t="s">
        <v>346</v>
      </c>
      <c r="F101" s="234"/>
      <c r="G101" s="234"/>
      <c r="H101" s="235"/>
      <c r="I101" s="184"/>
      <c r="J101" s="48"/>
      <c r="K101" s="49"/>
      <c r="L101" s="49"/>
      <c r="M101" s="137"/>
      <c r="N101" s="101" t="s">
        <v>535</v>
      </c>
      <c r="O101" s="103" t="s">
        <v>434</v>
      </c>
      <c r="P101" s="103"/>
      <c r="Q101" s="113"/>
      <c r="R101" s="114"/>
      <c r="S101" s="114"/>
      <c r="T101" s="114"/>
      <c r="U101" s="114"/>
      <c r="V101" s="103" t="str">
        <f t="shared" si="19"/>
        <v>.</v>
      </c>
      <c r="W101" s="157"/>
      <c r="X101" s="202"/>
      <c r="Y101" s="110"/>
      <c r="Z101" s="111"/>
      <c r="AA101" s="112"/>
      <c r="AB101" s="175"/>
      <c r="AC101" s="176"/>
      <c r="AD101" s="116"/>
      <c r="AE101" s="116"/>
      <c r="AF101" s="155" t="str">
        <f t="shared" si="20"/>
        <v/>
      </c>
      <c r="AG101" s="116"/>
      <c r="AH101" s="116"/>
      <c r="AI101" s="116"/>
      <c r="AJ101" s="116"/>
      <c r="AK101" s="155" t="str">
        <f t="shared" si="21"/>
        <v/>
      </c>
      <c r="AL101" s="116"/>
      <c r="AM101" s="116"/>
      <c r="AN101" s="115"/>
      <c r="AO101" s="116"/>
      <c r="AP101" s="155" t="str">
        <f t="shared" si="22"/>
        <v>.</v>
      </c>
      <c r="AQ101" s="117"/>
      <c r="AR101" s="50"/>
      <c r="AT101" s="51"/>
      <c r="AU101" s="51"/>
      <c r="AV101" s="52"/>
    </row>
    <row r="102" spans="1:48" ht="87.75" customHeight="1" x14ac:dyDescent="0.25">
      <c r="A102" s="153" t="str">
        <f>IF(E102&lt;&gt;"",MID(E102,FIND("(Q",E102)+1,6),MID(F102,FIND("(Q",F102)+1,7))</f>
        <v>Q7.3.9</v>
      </c>
      <c r="B102" s="20" t="s">
        <v>18</v>
      </c>
      <c r="C102" s="21" t="s">
        <v>167</v>
      </c>
      <c r="D102" s="76"/>
      <c r="E102" s="227" t="s">
        <v>292</v>
      </c>
      <c r="F102" s="227"/>
      <c r="G102" s="227"/>
      <c r="H102" s="228"/>
      <c r="I102" s="224" t="s">
        <v>406</v>
      </c>
      <c r="J102" s="48"/>
      <c r="K102" s="49"/>
      <c r="L102" s="49"/>
      <c r="M102" s="137"/>
      <c r="N102" s="101" t="s">
        <v>326</v>
      </c>
      <c r="O102" s="119" t="s">
        <v>433</v>
      </c>
      <c r="P102" s="103"/>
      <c r="Q102" s="113"/>
      <c r="R102" s="114"/>
      <c r="S102" s="114"/>
      <c r="T102" s="114"/>
      <c r="U102" s="114"/>
      <c r="V102" s="103" t="str">
        <f t="shared" si="19"/>
        <v>laws/regulations determine opening/closing hours</v>
      </c>
      <c r="W102" s="157"/>
      <c r="X102" s="202"/>
      <c r="Y102" s="110"/>
      <c r="Z102" s="111"/>
      <c r="AA102" s="112"/>
      <c r="AB102" s="175"/>
      <c r="AC102" s="176"/>
      <c r="AD102" s="116"/>
      <c r="AE102" s="116"/>
      <c r="AF102" s="155" t="str">
        <f t="shared" si="20"/>
        <v/>
      </c>
      <c r="AG102" s="116"/>
      <c r="AH102" s="116"/>
      <c r="AI102" s="116"/>
      <c r="AJ102" s="116"/>
      <c r="AK102" s="155" t="str">
        <f t="shared" si="21"/>
        <v/>
      </c>
      <c r="AL102" s="116"/>
      <c r="AM102" s="116"/>
      <c r="AN102" s="115"/>
      <c r="AO102" s="116"/>
      <c r="AP102" s="155" t="str">
        <f t="shared" si="22"/>
        <v>.</v>
      </c>
      <c r="AQ102" s="117"/>
      <c r="AR102" s="50"/>
      <c r="AT102" s="51"/>
      <c r="AU102" s="51"/>
      <c r="AV102" s="52"/>
    </row>
    <row r="103" spans="1:48" ht="33" customHeight="1" x14ac:dyDescent="0.25">
      <c r="A103" s="153" t="str">
        <f>IF(E103&lt;&gt;"",MID(E103,FIND("(Q",E103)+1,7),MID(F103,FIND("(Q",F103)+1,7))</f>
        <v>Q7.3.9a</v>
      </c>
      <c r="B103" s="20" t="s">
        <v>16</v>
      </c>
      <c r="C103" s="21" t="s">
        <v>168</v>
      </c>
      <c r="D103" s="76"/>
      <c r="E103" s="234" t="s">
        <v>293</v>
      </c>
      <c r="F103" s="234"/>
      <c r="G103" s="234"/>
      <c r="H103" s="235"/>
      <c r="I103" s="224"/>
      <c r="J103" s="48"/>
      <c r="K103" s="49"/>
      <c r="L103" s="49"/>
      <c r="M103" s="137"/>
      <c r="N103" s="101" t="s">
        <v>535</v>
      </c>
      <c r="O103" s="103" t="str">
        <f t="shared" si="25"/>
        <v/>
      </c>
      <c r="P103" s="103"/>
      <c r="Q103" s="113"/>
      <c r="R103" s="114"/>
      <c r="S103" s="114"/>
      <c r="T103" s="114"/>
      <c r="U103" s="114"/>
      <c r="V103" s="103" t="str">
        <f t="shared" si="19"/>
        <v>.</v>
      </c>
      <c r="W103" s="157"/>
      <c r="X103" s="202"/>
      <c r="Y103" s="110"/>
      <c r="Z103" s="111"/>
      <c r="AA103" s="112"/>
      <c r="AB103" s="175"/>
      <c r="AC103" s="176"/>
      <c r="AD103" s="116"/>
      <c r="AE103" s="116"/>
      <c r="AF103" s="155" t="str">
        <f t="shared" si="20"/>
        <v/>
      </c>
      <c r="AG103" s="116"/>
      <c r="AH103" s="116"/>
      <c r="AI103" s="116"/>
      <c r="AJ103" s="116"/>
      <c r="AK103" s="155" t="str">
        <f t="shared" si="21"/>
        <v/>
      </c>
      <c r="AL103" s="116"/>
      <c r="AM103" s="116"/>
      <c r="AN103" s="115"/>
      <c r="AO103" s="116"/>
      <c r="AP103" s="155" t="str">
        <f t="shared" si="22"/>
        <v>.</v>
      </c>
      <c r="AQ103" s="117"/>
      <c r="AR103" s="50"/>
      <c r="AT103" s="51"/>
      <c r="AU103" s="51"/>
      <c r="AV103" s="52"/>
    </row>
    <row r="104" spans="1:48" ht="60" customHeight="1" x14ac:dyDescent="0.25">
      <c r="A104" s="153"/>
      <c r="B104" s="20"/>
      <c r="C104" s="21"/>
      <c r="D104" s="236" t="s">
        <v>228</v>
      </c>
      <c r="E104" s="249"/>
      <c r="F104" s="249"/>
      <c r="G104" s="249"/>
      <c r="H104" s="250"/>
      <c r="I104" s="184"/>
      <c r="J104" s="48"/>
      <c r="K104" s="49"/>
      <c r="L104" s="49"/>
      <c r="M104" s="137"/>
      <c r="N104" s="181"/>
      <c r="O104" s="110"/>
      <c r="P104" s="110"/>
      <c r="Q104" s="203"/>
      <c r="R104" s="111"/>
      <c r="S104" s="111"/>
      <c r="T104" s="111"/>
      <c r="U104" s="111"/>
      <c r="V104" s="110"/>
      <c r="W104" s="140"/>
      <c r="X104" s="202"/>
      <c r="Y104" s="110"/>
      <c r="Z104" s="111"/>
      <c r="AA104" s="112"/>
      <c r="AB104" s="141"/>
      <c r="AC104" s="174"/>
      <c r="AD104" s="111"/>
      <c r="AE104" s="111"/>
      <c r="AF104" s="110"/>
      <c r="AG104" s="111"/>
      <c r="AH104" s="111"/>
      <c r="AI104" s="111"/>
      <c r="AJ104" s="111"/>
      <c r="AK104" s="110"/>
      <c r="AL104" s="111"/>
      <c r="AM104" s="111"/>
      <c r="AN104" s="109"/>
      <c r="AO104" s="111"/>
      <c r="AP104" s="110"/>
      <c r="AQ104" s="118"/>
      <c r="AR104" s="50"/>
      <c r="AT104" s="51"/>
      <c r="AU104" s="51"/>
      <c r="AV104" s="52"/>
    </row>
    <row r="105" spans="1:48" ht="23" x14ac:dyDescent="0.25">
      <c r="A105" s="153" t="str">
        <f>IF(E105&lt;&gt;"",MID(E105,FIND("(Q",E105)+1,6),MID(F105,FIND("(Q",F105)+1,7))</f>
        <v>Q7.4.1</v>
      </c>
      <c r="B105" s="20" t="s">
        <v>16</v>
      </c>
      <c r="C105" s="21" t="s">
        <v>169</v>
      </c>
      <c r="D105" s="76"/>
      <c r="E105" s="227" t="s">
        <v>270</v>
      </c>
      <c r="F105" s="227"/>
      <c r="G105" s="227"/>
      <c r="H105" s="228"/>
      <c r="I105" s="184" t="s">
        <v>367</v>
      </c>
      <c r="J105" s="48"/>
      <c r="K105" s="49"/>
      <c r="L105" s="49"/>
      <c r="M105" s="137"/>
      <c r="N105" s="101" t="s">
        <v>2</v>
      </c>
      <c r="O105" s="103" t="str">
        <f t="shared" si="25"/>
        <v/>
      </c>
      <c r="P105" s="103"/>
      <c r="Q105" s="113"/>
      <c r="R105" s="114"/>
      <c r="S105" s="114"/>
      <c r="T105" s="114"/>
      <c r="U105" s="114"/>
      <c r="V105" s="103" t="str">
        <f t="shared" si="19"/>
        <v>yes</v>
      </c>
      <c r="W105" s="157"/>
      <c r="X105" s="202"/>
      <c r="Y105" s="110"/>
      <c r="Z105" s="111"/>
      <c r="AA105" s="112"/>
      <c r="AB105" s="175"/>
      <c r="AC105" s="176"/>
      <c r="AD105" s="116"/>
      <c r="AE105" s="116"/>
      <c r="AF105" s="155" t="str">
        <f t="shared" si="20"/>
        <v/>
      </c>
      <c r="AG105" s="116"/>
      <c r="AH105" s="116"/>
      <c r="AI105" s="116"/>
      <c r="AJ105" s="116"/>
      <c r="AK105" s="155" t="str">
        <f t="shared" si="21"/>
        <v/>
      </c>
      <c r="AL105" s="116"/>
      <c r="AM105" s="116"/>
      <c r="AN105" s="115"/>
      <c r="AO105" s="116"/>
      <c r="AP105" s="155" t="str">
        <f t="shared" si="22"/>
        <v>.</v>
      </c>
      <c r="AQ105" s="117"/>
      <c r="AR105" s="50"/>
      <c r="AT105" s="51"/>
      <c r="AU105" s="51"/>
      <c r="AV105" s="52"/>
    </row>
    <row r="106" spans="1:48" ht="108.75" customHeight="1" x14ac:dyDescent="0.25">
      <c r="A106" s="153"/>
      <c r="B106" s="20"/>
      <c r="C106" s="21"/>
      <c r="D106" s="229" t="s">
        <v>399</v>
      </c>
      <c r="E106" s="251"/>
      <c r="F106" s="251"/>
      <c r="G106" s="251"/>
      <c r="H106" s="252"/>
      <c r="I106" s="184"/>
      <c r="J106" s="48"/>
      <c r="K106" s="49"/>
      <c r="L106" s="49"/>
      <c r="M106" s="137"/>
      <c r="N106" s="181"/>
      <c r="O106" s="110"/>
      <c r="P106" s="110"/>
      <c r="Q106" s="203"/>
      <c r="R106" s="111"/>
      <c r="S106" s="111"/>
      <c r="T106" s="111"/>
      <c r="U106" s="111"/>
      <c r="V106" s="110"/>
      <c r="W106" s="140"/>
      <c r="X106" s="202"/>
      <c r="Y106" s="110"/>
      <c r="Z106" s="111"/>
      <c r="AA106" s="112"/>
      <c r="AB106" s="141"/>
      <c r="AC106" s="174"/>
      <c r="AD106" s="111"/>
      <c r="AE106" s="111"/>
      <c r="AF106" s="110"/>
      <c r="AG106" s="111"/>
      <c r="AH106" s="111"/>
      <c r="AI106" s="111"/>
      <c r="AJ106" s="111"/>
      <c r="AK106" s="110"/>
      <c r="AL106" s="111"/>
      <c r="AM106" s="111"/>
      <c r="AN106" s="109"/>
      <c r="AO106" s="111"/>
      <c r="AP106" s="110"/>
      <c r="AQ106" s="118"/>
      <c r="AR106" s="50"/>
      <c r="AT106" s="51"/>
      <c r="AU106" s="51"/>
      <c r="AV106" s="52"/>
    </row>
    <row r="107" spans="1:48" ht="123.75" customHeight="1" x14ac:dyDescent="0.25">
      <c r="A107" s="153" t="str">
        <f>IF(E107&lt;&gt;"",MID(E107,FIND("(Q",E107)+1,7),MID(F107,FIND("(Q",F107)+1,7))</f>
        <v>Q7.4.01</v>
      </c>
      <c r="B107" s="20" t="s">
        <v>46</v>
      </c>
      <c r="C107" s="21" t="s">
        <v>348</v>
      </c>
      <c r="D107" s="76"/>
      <c r="E107" s="227" t="s">
        <v>288</v>
      </c>
      <c r="F107" s="227"/>
      <c r="G107" s="227"/>
      <c r="H107" s="228"/>
      <c r="I107" s="184"/>
      <c r="J107" s="48"/>
      <c r="K107" s="49"/>
      <c r="L107" s="49"/>
      <c r="M107" s="137"/>
      <c r="N107" s="101" t="s">
        <v>84</v>
      </c>
      <c r="O107" s="103" t="str">
        <f t="shared" si="25"/>
        <v/>
      </c>
      <c r="P107" s="103"/>
      <c r="Q107" s="113"/>
      <c r="R107" s="114"/>
      <c r="S107" s="114"/>
      <c r="T107" s="114"/>
      <c r="U107" s="114"/>
      <c r="V107" s="103" t="str">
        <f t="shared" si="19"/>
        <v>Subnational (e.g. Region, Lander, Province)</v>
      </c>
      <c r="W107" s="157"/>
      <c r="X107" s="202"/>
      <c r="Y107" s="110"/>
      <c r="Z107" s="111"/>
      <c r="AA107" s="112"/>
      <c r="AB107" s="175"/>
      <c r="AC107" s="176"/>
      <c r="AD107" s="116"/>
      <c r="AE107" s="116"/>
      <c r="AF107" s="155" t="str">
        <f t="shared" si="20"/>
        <v/>
      </c>
      <c r="AG107" s="116"/>
      <c r="AH107" s="116"/>
      <c r="AI107" s="116"/>
      <c r="AJ107" s="116"/>
      <c r="AK107" s="155" t="str">
        <f t="shared" si="21"/>
        <v/>
      </c>
      <c r="AL107" s="116"/>
      <c r="AM107" s="116"/>
      <c r="AN107" s="115"/>
      <c r="AO107" s="116"/>
      <c r="AP107" s="155" t="str">
        <f t="shared" si="22"/>
        <v>.</v>
      </c>
      <c r="AQ107" s="117"/>
      <c r="AR107" s="50"/>
      <c r="AT107" s="51"/>
      <c r="AU107" s="51"/>
      <c r="AV107" s="52"/>
    </row>
    <row r="108" spans="1:48" ht="96.75" customHeight="1" x14ac:dyDescent="0.25">
      <c r="A108" s="153"/>
      <c r="B108" s="20"/>
      <c r="C108" s="21"/>
      <c r="D108" s="76"/>
      <c r="E108" s="234" t="s">
        <v>366</v>
      </c>
      <c r="F108" s="234"/>
      <c r="G108" s="234"/>
      <c r="H108" s="235"/>
      <c r="I108" s="224" t="s">
        <v>531</v>
      </c>
      <c r="J108" s="48"/>
      <c r="K108" s="49"/>
      <c r="L108" s="49"/>
      <c r="M108" s="137"/>
      <c r="N108" s="181"/>
      <c r="O108" s="110"/>
      <c r="P108" s="110"/>
      <c r="Q108" s="203"/>
      <c r="R108" s="111"/>
      <c r="S108" s="111"/>
      <c r="T108" s="111"/>
      <c r="U108" s="111"/>
      <c r="V108" s="110"/>
      <c r="W108" s="140"/>
      <c r="X108" s="202"/>
      <c r="Y108" s="110"/>
      <c r="Z108" s="111"/>
      <c r="AA108" s="112"/>
      <c r="AB108" s="141"/>
      <c r="AC108" s="174"/>
      <c r="AD108" s="111"/>
      <c r="AE108" s="111"/>
      <c r="AF108" s="110"/>
      <c r="AG108" s="111"/>
      <c r="AH108" s="111"/>
      <c r="AI108" s="111"/>
      <c r="AJ108" s="111"/>
      <c r="AK108" s="110"/>
      <c r="AL108" s="111"/>
      <c r="AM108" s="111"/>
      <c r="AN108" s="109"/>
      <c r="AO108" s="111"/>
      <c r="AP108" s="110"/>
      <c r="AQ108" s="118"/>
      <c r="AR108" s="50"/>
      <c r="AT108" s="51"/>
      <c r="AU108" s="51"/>
      <c r="AV108" s="52"/>
    </row>
    <row r="109" spans="1:48" ht="112.5" customHeight="1" x14ac:dyDescent="0.25">
      <c r="A109" s="153" t="str">
        <f>IF(E109&lt;&gt;"",MID(E109,FIND("(Q",E109)+1,7),MID(F109,FIND("(Q",F109)+1,7))</f>
        <v>Q7.4.02</v>
      </c>
      <c r="B109" s="20" t="s">
        <v>46</v>
      </c>
      <c r="C109" s="21" t="s">
        <v>355</v>
      </c>
      <c r="D109" s="76"/>
      <c r="E109" s="227" t="s">
        <v>347</v>
      </c>
      <c r="F109" s="227"/>
      <c r="G109" s="227"/>
      <c r="H109" s="228"/>
      <c r="I109" s="224"/>
      <c r="J109" s="48"/>
      <c r="K109" s="49"/>
      <c r="L109" s="49"/>
      <c r="M109" s="137"/>
      <c r="N109" s="101" t="s">
        <v>538</v>
      </c>
      <c r="O109" s="103" t="str">
        <f t="shared" si="25"/>
        <v/>
      </c>
      <c r="P109" s="103"/>
      <c r="Q109" s="113"/>
      <c r="R109" s="114"/>
      <c r="S109" s="114"/>
      <c r="T109" s="114"/>
      <c r="U109" s="114"/>
      <c r="V109" s="103" t="str">
        <f t="shared" si="19"/>
        <v>New South Wales (Jurisdiction 1): largest  economy by GDP share of national economy</v>
      </c>
      <c r="W109" s="157"/>
      <c r="X109" s="202"/>
      <c r="Y109" s="110"/>
      <c r="Z109" s="111"/>
      <c r="AA109" s="112"/>
      <c r="AB109" s="175"/>
      <c r="AC109" s="176"/>
      <c r="AD109" s="116"/>
      <c r="AE109" s="116"/>
      <c r="AF109" s="155" t="str">
        <f t="shared" si="20"/>
        <v/>
      </c>
      <c r="AG109" s="116"/>
      <c r="AH109" s="116"/>
      <c r="AI109" s="116"/>
      <c r="AJ109" s="116"/>
      <c r="AK109" s="155" t="str">
        <f t="shared" si="21"/>
        <v/>
      </c>
      <c r="AL109" s="116"/>
      <c r="AM109" s="116"/>
      <c r="AN109" s="115"/>
      <c r="AO109" s="116"/>
      <c r="AP109" s="155" t="str">
        <f t="shared" si="22"/>
        <v>.</v>
      </c>
      <c r="AQ109" s="117"/>
      <c r="AR109" s="50"/>
      <c r="AT109" s="51"/>
      <c r="AU109" s="51"/>
      <c r="AV109" s="52"/>
    </row>
    <row r="110" spans="1:48" ht="49.5" customHeight="1" x14ac:dyDescent="0.25">
      <c r="A110" s="153" t="str">
        <f>IF(E110&lt;&gt;"",MID(E110,FIND("(Q",E110)+1,7),MID(F110,FIND("(Q",F110)+1,7))</f>
        <v>Q7.4.03</v>
      </c>
      <c r="B110" s="20" t="s">
        <v>46</v>
      </c>
      <c r="C110" s="21" t="s">
        <v>356</v>
      </c>
      <c r="D110" s="76"/>
      <c r="E110" s="227" t="s">
        <v>368</v>
      </c>
      <c r="F110" s="227"/>
      <c r="G110" s="227"/>
      <c r="H110" s="228"/>
      <c r="I110" s="224"/>
      <c r="J110" s="48"/>
      <c r="K110" s="49"/>
      <c r="L110" s="49"/>
      <c r="M110" s="137"/>
      <c r="N110" s="101" t="s">
        <v>539</v>
      </c>
      <c r="O110" s="103" t="str">
        <f t="shared" si="25"/>
        <v/>
      </c>
      <c r="P110" s="103"/>
      <c r="Q110" s="113"/>
      <c r="R110" s="114"/>
      <c r="S110" s="114"/>
      <c r="T110" s="114"/>
      <c r="U110" s="114"/>
      <c r="V110" s="103" t="str">
        <f t="shared" si="19"/>
        <v>Victoria (Jurisdiction 2): second largest economy by GDP share</v>
      </c>
      <c r="W110" s="157"/>
      <c r="X110" s="202"/>
      <c r="Y110" s="110"/>
      <c r="Z110" s="111"/>
      <c r="AA110" s="112"/>
      <c r="AB110" s="175"/>
      <c r="AC110" s="176"/>
      <c r="AD110" s="116"/>
      <c r="AE110" s="116"/>
      <c r="AF110" s="155" t="str">
        <f t="shared" si="20"/>
        <v/>
      </c>
      <c r="AG110" s="116"/>
      <c r="AH110" s="116"/>
      <c r="AI110" s="116"/>
      <c r="AJ110" s="116"/>
      <c r="AK110" s="155" t="str">
        <f t="shared" si="21"/>
        <v/>
      </c>
      <c r="AL110" s="116"/>
      <c r="AM110" s="116"/>
      <c r="AN110" s="115"/>
      <c r="AO110" s="116"/>
      <c r="AP110" s="155" t="str">
        <f t="shared" si="22"/>
        <v>.</v>
      </c>
      <c r="AQ110" s="117"/>
      <c r="AR110" s="50"/>
      <c r="AT110" s="51"/>
      <c r="AU110" s="51"/>
      <c r="AV110" s="52"/>
    </row>
    <row r="111" spans="1:48" ht="60" customHeight="1" x14ac:dyDescent="0.25">
      <c r="A111" s="153"/>
      <c r="B111" s="20"/>
      <c r="C111" s="21"/>
      <c r="D111" s="76"/>
      <c r="E111" s="262" t="s">
        <v>88</v>
      </c>
      <c r="F111" s="263"/>
      <c r="G111" s="263"/>
      <c r="H111" s="264"/>
      <c r="I111" s="184"/>
      <c r="J111" s="48"/>
      <c r="K111" s="49"/>
      <c r="L111" s="49"/>
      <c r="M111" s="137"/>
      <c r="N111" s="181"/>
      <c r="O111" s="110"/>
      <c r="P111" s="110"/>
      <c r="Q111" s="203"/>
      <c r="R111" s="111"/>
      <c r="S111" s="111"/>
      <c r="T111" s="111"/>
      <c r="U111" s="111"/>
      <c r="V111" s="110"/>
      <c r="W111" s="140"/>
      <c r="X111" s="202"/>
      <c r="Y111" s="110"/>
      <c r="Z111" s="111"/>
      <c r="AA111" s="112"/>
      <c r="AB111" s="141"/>
      <c r="AC111" s="174"/>
      <c r="AD111" s="111"/>
      <c r="AE111" s="111"/>
      <c r="AF111" s="110"/>
      <c r="AG111" s="111"/>
      <c r="AH111" s="111"/>
      <c r="AI111" s="111"/>
      <c r="AJ111" s="111"/>
      <c r="AK111" s="110"/>
      <c r="AL111" s="111"/>
      <c r="AM111" s="111"/>
      <c r="AN111" s="109"/>
      <c r="AO111" s="111"/>
      <c r="AP111" s="110"/>
      <c r="AQ111" s="118"/>
      <c r="AR111" s="50"/>
      <c r="AT111" s="51"/>
      <c r="AU111" s="51"/>
      <c r="AV111" s="52"/>
    </row>
    <row r="112" spans="1:48" ht="33.75" customHeight="1" x14ac:dyDescent="0.25">
      <c r="A112" s="153" t="str">
        <f>IF(E112&lt;&gt;"",MID(E112,FIND("(Q",E112)+1,7),MID(F112,FIND("(Q",F112)+1,7))</f>
        <v>Q7.4a.2</v>
      </c>
      <c r="B112" s="20" t="s">
        <v>16</v>
      </c>
      <c r="C112" s="21" t="s">
        <v>170</v>
      </c>
      <c r="D112" s="76"/>
      <c r="E112" s="227" t="s">
        <v>271</v>
      </c>
      <c r="F112" s="227"/>
      <c r="G112" s="227"/>
      <c r="H112" s="228"/>
      <c r="I112" s="184"/>
      <c r="J112" s="48"/>
      <c r="K112" s="49"/>
      <c r="L112" s="49"/>
      <c r="M112" s="137"/>
      <c r="N112" s="101" t="s">
        <v>0</v>
      </c>
      <c r="O112" s="103" t="str">
        <f t="shared" si="25"/>
        <v/>
      </c>
      <c r="P112" s="103"/>
      <c r="Q112" s="113"/>
      <c r="R112" s="114"/>
      <c r="S112" s="114"/>
      <c r="T112" s="114"/>
      <c r="U112" s="114"/>
      <c r="V112" s="103" t="str">
        <f t="shared" si="19"/>
        <v>no</v>
      </c>
      <c r="W112" s="157"/>
      <c r="X112" s="202"/>
      <c r="Y112" s="110"/>
      <c r="Z112" s="111"/>
      <c r="AA112" s="112"/>
      <c r="AB112" s="175"/>
      <c r="AC112" s="176"/>
      <c r="AD112" s="116"/>
      <c r="AE112" s="116"/>
      <c r="AF112" s="155" t="str">
        <f t="shared" si="20"/>
        <v/>
      </c>
      <c r="AG112" s="116"/>
      <c r="AH112" s="116"/>
      <c r="AI112" s="116"/>
      <c r="AJ112" s="116"/>
      <c r="AK112" s="155" t="str">
        <f t="shared" si="21"/>
        <v/>
      </c>
      <c r="AL112" s="116"/>
      <c r="AM112" s="116"/>
      <c r="AN112" s="115"/>
      <c r="AO112" s="116"/>
      <c r="AP112" s="155" t="str">
        <f t="shared" si="22"/>
        <v>.</v>
      </c>
      <c r="AQ112" s="117"/>
      <c r="AR112" s="50"/>
      <c r="AT112" s="51"/>
      <c r="AU112" s="51"/>
      <c r="AV112" s="52"/>
    </row>
    <row r="113" spans="1:48" ht="39" customHeight="1" x14ac:dyDescent="0.25">
      <c r="A113" s="153" t="str">
        <f>IF(E113&lt;&gt;"",MID(E113,FIND("(Q",E113)+1,7),MID(F113,FIND("(Q",F113)+1,8))</f>
        <v>Q7.4a.2a</v>
      </c>
      <c r="B113" s="20" t="s">
        <v>16</v>
      </c>
      <c r="C113" s="21" t="s">
        <v>171</v>
      </c>
      <c r="D113" s="76"/>
      <c r="E113" s="186"/>
      <c r="F113" s="227" t="s">
        <v>272</v>
      </c>
      <c r="G113" s="227"/>
      <c r="H113" s="228"/>
      <c r="I113" s="184" t="s">
        <v>230</v>
      </c>
      <c r="J113" s="48"/>
      <c r="K113" s="49"/>
      <c r="L113" s="49"/>
      <c r="M113" s="137"/>
      <c r="N113" s="101" t="s">
        <v>336</v>
      </c>
      <c r="O113" s="103" t="str">
        <f t="shared" si="25"/>
        <v/>
      </c>
      <c r="P113" s="103"/>
      <c r="Q113" s="113"/>
      <c r="R113" s="114"/>
      <c r="S113" s="114"/>
      <c r="T113" s="114"/>
      <c r="U113" s="114"/>
      <c r="V113" s="103" t="str">
        <f t="shared" si="19"/>
        <v>not applicable</v>
      </c>
      <c r="W113" s="157"/>
      <c r="X113" s="202"/>
      <c r="Y113" s="110"/>
      <c r="Z113" s="111"/>
      <c r="AA113" s="112"/>
      <c r="AB113" s="175"/>
      <c r="AC113" s="176"/>
      <c r="AD113" s="116"/>
      <c r="AE113" s="116"/>
      <c r="AF113" s="155" t="str">
        <f t="shared" si="20"/>
        <v/>
      </c>
      <c r="AG113" s="116"/>
      <c r="AH113" s="116"/>
      <c r="AI113" s="116"/>
      <c r="AJ113" s="116"/>
      <c r="AK113" s="155" t="str">
        <f t="shared" si="21"/>
        <v/>
      </c>
      <c r="AL113" s="116"/>
      <c r="AM113" s="116"/>
      <c r="AN113" s="115"/>
      <c r="AO113" s="116"/>
      <c r="AP113" s="155" t="str">
        <f t="shared" si="22"/>
        <v>.</v>
      </c>
      <c r="AQ113" s="117"/>
      <c r="AR113" s="50"/>
      <c r="AT113" s="51"/>
      <c r="AU113" s="51"/>
      <c r="AV113" s="52"/>
    </row>
    <row r="114" spans="1:48" ht="30" customHeight="1" x14ac:dyDescent="0.25">
      <c r="A114" s="153" t="str">
        <f>IF(E114&lt;&gt;"",MID(E114,FIND("(Q",E114)+1,7),MID(F114,FIND("(Q",F114)+1,7))</f>
        <v>Q7.4a.3</v>
      </c>
      <c r="B114" s="20" t="s">
        <v>16</v>
      </c>
      <c r="C114" s="21" t="s">
        <v>172</v>
      </c>
      <c r="D114" s="76"/>
      <c r="E114" s="227" t="s">
        <v>273</v>
      </c>
      <c r="F114" s="227"/>
      <c r="G114" s="227"/>
      <c r="H114" s="228"/>
      <c r="I114" s="184"/>
      <c r="J114" s="48"/>
      <c r="K114" s="49"/>
      <c r="L114" s="49"/>
      <c r="M114" s="137"/>
      <c r="N114" s="101" t="s">
        <v>0</v>
      </c>
      <c r="O114" s="103" t="str">
        <f t="shared" si="25"/>
        <v/>
      </c>
      <c r="P114" s="103"/>
      <c r="Q114" s="113"/>
      <c r="R114" s="114"/>
      <c r="S114" s="114"/>
      <c r="T114" s="114"/>
      <c r="U114" s="114"/>
      <c r="V114" s="103" t="str">
        <f t="shared" si="19"/>
        <v>no</v>
      </c>
      <c r="W114" s="157"/>
      <c r="X114" s="202"/>
      <c r="Y114" s="110"/>
      <c r="Z114" s="111"/>
      <c r="AA114" s="112"/>
      <c r="AB114" s="175"/>
      <c r="AC114" s="176"/>
      <c r="AD114" s="116"/>
      <c r="AE114" s="116"/>
      <c r="AF114" s="155" t="str">
        <f t="shared" si="20"/>
        <v/>
      </c>
      <c r="AG114" s="116"/>
      <c r="AH114" s="116"/>
      <c r="AI114" s="116"/>
      <c r="AJ114" s="116"/>
      <c r="AK114" s="155" t="str">
        <f t="shared" si="21"/>
        <v/>
      </c>
      <c r="AL114" s="116"/>
      <c r="AM114" s="116"/>
      <c r="AN114" s="115"/>
      <c r="AO114" s="116"/>
      <c r="AP114" s="155" t="str">
        <f t="shared" si="22"/>
        <v>.</v>
      </c>
      <c r="AQ114" s="117"/>
      <c r="AR114" s="50"/>
      <c r="AT114" s="51"/>
      <c r="AU114" s="51"/>
      <c r="AV114" s="52"/>
    </row>
    <row r="115" spans="1:48" ht="33" customHeight="1" x14ac:dyDescent="0.25">
      <c r="A115" s="153" t="str">
        <f>IF(E115&lt;&gt;"",MID(E115,FIND("(Q",E115)+1,7),MID(F115,FIND("(Q",F115)+1,8))</f>
        <v>Q7.4a.3a</v>
      </c>
      <c r="B115" s="20" t="s">
        <v>16</v>
      </c>
      <c r="C115" s="21" t="s">
        <v>173</v>
      </c>
      <c r="D115" s="76"/>
      <c r="E115" s="186"/>
      <c r="F115" s="227" t="s">
        <v>274</v>
      </c>
      <c r="G115" s="227"/>
      <c r="H115" s="228"/>
      <c r="I115" s="184" t="s">
        <v>231</v>
      </c>
      <c r="J115" s="48"/>
      <c r="K115" s="49"/>
      <c r="L115" s="49"/>
      <c r="M115" s="137"/>
      <c r="N115" s="101" t="s">
        <v>336</v>
      </c>
      <c r="O115" s="103" t="str">
        <f t="shared" si="25"/>
        <v/>
      </c>
      <c r="P115" s="103"/>
      <c r="Q115" s="113"/>
      <c r="R115" s="114"/>
      <c r="S115" s="114"/>
      <c r="T115" s="114"/>
      <c r="U115" s="114"/>
      <c r="V115" s="103" t="str">
        <f t="shared" si="19"/>
        <v>not applicable</v>
      </c>
      <c r="W115" s="157"/>
      <c r="X115" s="202"/>
      <c r="Y115" s="110"/>
      <c r="Z115" s="111"/>
      <c r="AA115" s="112"/>
      <c r="AB115" s="175"/>
      <c r="AC115" s="176"/>
      <c r="AD115" s="116"/>
      <c r="AE115" s="116"/>
      <c r="AF115" s="155" t="str">
        <f t="shared" si="20"/>
        <v/>
      </c>
      <c r="AG115" s="116"/>
      <c r="AH115" s="116"/>
      <c r="AI115" s="116"/>
      <c r="AJ115" s="116"/>
      <c r="AK115" s="155" t="str">
        <f t="shared" si="21"/>
        <v/>
      </c>
      <c r="AL115" s="116"/>
      <c r="AM115" s="116"/>
      <c r="AN115" s="115"/>
      <c r="AO115" s="116"/>
      <c r="AP115" s="155" t="str">
        <f t="shared" si="22"/>
        <v>.</v>
      </c>
      <c r="AQ115" s="117"/>
      <c r="AR115" s="50"/>
      <c r="AT115" s="51"/>
      <c r="AU115" s="51"/>
      <c r="AV115" s="52"/>
    </row>
    <row r="116" spans="1:48" ht="29.25" customHeight="1" x14ac:dyDescent="0.25">
      <c r="A116" s="153" t="str">
        <f>IF(E116&lt;&gt;"",MID(E116,FIND("(Q",E116)+1,7),MID(F116,FIND("(Q",F116)+1,7))</f>
        <v>Q7.4a.4</v>
      </c>
      <c r="B116" s="20" t="s">
        <v>16</v>
      </c>
      <c r="C116" s="21" t="s">
        <v>174</v>
      </c>
      <c r="D116" s="76"/>
      <c r="E116" s="227" t="s">
        <v>294</v>
      </c>
      <c r="F116" s="227"/>
      <c r="G116" s="227"/>
      <c r="H116" s="228"/>
      <c r="I116" s="184"/>
      <c r="J116" s="48"/>
      <c r="K116" s="49"/>
      <c r="L116" s="49"/>
      <c r="M116" s="137"/>
      <c r="N116" s="101" t="s">
        <v>0</v>
      </c>
      <c r="O116" s="103" t="str">
        <f t="shared" si="25"/>
        <v/>
      </c>
      <c r="P116" s="103"/>
      <c r="Q116" s="113"/>
      <c r="R116" s="114"/>
      <c r="S116" s="114"/>
      <c r="T116" s="114"/>
      <c r="U116" s="114"/>
      <c r="V116" s="103" t="str">
        <f t="shared" si="19"/>
        <v>no</v>
      </c>
      <c r="W116" s="157"/>
      <c r="X116" s="202"/>
      <c r="Y116" s="110"/>
      <c r="Z116" s="111"/>
      <c r="AA116" s="112"/>
      <c r="AB116" s="175"/>
      <c r="AC116" s="176"/>
      <c r="AD116" s="116"/>
      <c r="AE116" s="116"/>
      <c r="AF116" s="155" t="str">
        <f t="shared" si="20"/>
        <v/>
      </c>
      <c r="AG116" s="116"/>
      <c r="AH116" s="116"/>
      <c r="AI116" s="116"/>
      <c r="AJ116" s="116"/>
      <c r="AK116" s="155" t="str">
        <f t="shared" si="21"/>
        <v/>
      </c>
      <c r="AL116" s="116"/>
      <c r="AM116" s="116"/>
      <c r="AN116" s="115"/>
      <c r="AO116" s="116"/>
      <c r="AP116" s="155" t="str">
        <f t="shared" si="22"/>
        <v>.</v>
      </c>
      <c r="AQ116" s="117"/>
      <c r="AR116" s="50"/>
      <c r="AT116" s="51"/>
      <c r="AU116" s="51"/>
      <c r="AV116" s="52"/>
    </row>
    <row r="117" spans="1:48" ht="35.25" customHeight="1" x14ac:dyDescent="0.25">
      <c r="A117" s="153" t="str">
        <f>IF(E117&lt;&gt;"",MID(E117,FIND("(Q",E117)+1,7),MID(F117,FIND("(Q",F117)+1,8))</f>
        <v>Q7.4a.4a</v>
      </c>
      <c r="B117" s="20" t="s">
        <v>16</v>
      </c>
      <c r="C117" s="21"/>
      <c r="D117" s="76"/>
      <c r="E117" s="186"/>
      <c r="F117" s="227" t="s">
        <v>275</v>
      </c>
      <c r="G117" s="227"/>
      <c r="H117" s="228"/>
      <c r="I117" s="242" t="s">
        <v>428</v>
      </c>
      <c r="J117" s="48"/>
      <c r="K117" s="49"/>
      <c r="L117" s="49"/>
      <c r="M117" s="137"/>
      <c r="N117" s="181" t="s">
        <v>534</v>
      </c>
      <c r="O117" s="110"/>
      <c r="P117" s="110"/>
      <c r="Q117" s="203"/>
      <c r="R117" s="111"/>
      <c r="S117" s="111"/>
      <c r="T117" s="111"/>
      <c r="U117" s="111"/>
      <c r="V117" s="110"/>
      <c r="W117" s="140"/>
      <c r="X117" s="202"/>
      <c r="Y117" s="110"/>
      <c r="Z117" s="111"/>
      <c r="AA117" s="112"/>
      <c r="AB117" s="141"/>
      <c r="AC117" s="174"/>
      <c r="AD117" s="111"/>
      <c r="AE117" s="111"/>
      <c r="AF117" s="110" t="str">
        <f t="shared" si="20"/>
        <v/>
      </c>
      <c r="AG117" s="111"/>
      <c r="AH117" s="111"/>
      <c r="AI117" s="111"/>
      <c r="AJ117" s="111"/>
      <c r="AK117" s="110" t="str">
        <f t="shared" si="21"/>
        <v/>
      </c>
      <c r="AL117" s="111"/>
      <c r="AM117" s="111"/>
      <c r="AN117" s="109"/>
      <c r="AO117" s="111"/>
      <c r="AP117" s="110"/>
      <c r="AQ117" s="118"/>
      <c r="AR117" s="50"/>
      <c r="AT117" s="51"/>
      <c r="AU117" s="51"/>
      <c r="AV117" s="52"/>
    </row>
    <row r="118" spans="1:48" ht="21" customHeight="1" x14ac:dyDescent="0.25">
      <c r="A118" s="153" t="str">
        <f>MID(F$117,FIND("(Q",F$117)+1,8)&amp;"_i"</f>
        <v>Q7.4a.4a_i</v>
      </c>
      <c r="B118" s="20" t="s">
        <v>16</v>
      </c>
      <c r="C118" s="23" t="s">
        <v>175</v>
      </c>
      <c r="D118" s="76"/>
      <c r="E118" s="186"/>
      <c r="F118" s="186"/>
      <c r="G118" s="227" t="s">
        <v>91</v>
      </c>
      <c r="H118" s="228"/>
      <c r="I118" s="242"/>
      <c r="J118" s="48"/>
      <c r="K118" s="49"/>
      <c r="L118" s="49"/>
      <c r="M118" s="137"/>
      <c r="N118" s="101" t="s">
        <v>336</v>
      </c>
      <c r="O118" s="103" t="str">
        <f t="shared" si="25"/>
        <v/>
      </c>
      <c r="P118" s="103"/>
      <c r="Q118" s="113"/>
      <c r="R118" s="114"/>
      <c r="S118" s="114"/>
      <c r="T118" s="114"/>
      <c r="U118" s="114"/>
      <c r="V118" s="103" t="str">
        <f t="shared" si="19"/>
        <v>not applicable</v>
      </c>
      <c r="W118" s="157"/>
      <c r="X118" s="202"/>
      <c r="Y118" s="110"/>
      <c r="Z118" s="111"/>
      <c r="AA118" s="112"/>
      <c r="AB118" s="175"/>
      <c r="AC118" s="176"/>
      <c r="AD118" s="116"/>
      <c r="AE118" s="116"/>
      <c r="AF118" s="155" t="str">
        <f t="shared" si="20"/>
        <v/>
      </c>
      <c r="AG118" s="116"/>
      <c r="AH118" s="116"/>
      <c r="AI118" s="116"/>
      <c r="AJ118" s="116"/>
      <c r="AK118" s="155" t="str">
        <f t="shared" si="21"/>
        <v/>
      </c>
      <c r="AL118" s="116"/>
      <c r="AM118" s="116"/>
      <c r="AN118" s="115"/>
      <c r="AO118" s="116"/>
      <c r="AP118" s="155" t="str">
        <f t="shared" si="22"/>
        <v>.</v>
      </c>
      <c r="AQ118" s="117"/>
      <c r="AR118" s="50"/>
      <c r="AT118" s="51"/>
      <c r="AU118" s="51"/>
      <c r="AV118" s="52"/>
    </row>
    <row r="119" spans="1:48" ht="24" customHeight="1" x14ac:dyDescent="0.25">
      <c r="A119" s="153" t="str">
        <f>MID(F$117,FIND("(Q",F$117)+1,8)&amp;"_ii"</f>
        <v>Q7.4a.4a_ii</v>
      </c>
      <c r="B119" s="20" t="s">
        <v>16</v>
      </c>
      <c r="C119" s="23" t="s">
        <v>176</v>
      </c>
      <c r="D119" s="76"/>
      <c r="E119" s="186"/>
      <c r="F119" s="186"/>
      <c r="G119" s="227" t="s">
        <v>12</v>
      </c>
      <c r="H119" s="228"/>
      <c r="I119" s="242"/>
      <c r="J119" s="48"/>
      <c r="K119" s="49"/>
      <c r="L119" s="49"/>
      <c r="M119" s="137"/>
      <c r="N119" s="101" t="s">
        <v>336</v>
      </c>
      <c r="O119" s="103" t="str">
        <f t="shared" si="25"/>
        <v/>
      </c>
      <c r="P119" s="103"/>
      <c r="Q119" s="113"/>
      <c r="R119" s="114"/>
      <c r="S119" s="114"/>
      <c r="T119" s="114"/>
      <c r="U119" s="114"/>
      <c r="V119" s="103" t="str">
        <f t="shared" si="19"/>
        <v>not applicable</v>
      </c>
      <c r="W119" s="157"/>
      <c r="X119" s="202"/>
      <c r="Y119" s="110"/>
      <c r="Z119" s="111"/>
      <c r="AA119" s="112"/>
      <c r="AB119" s="175"/>
      <c r="AC119" s="176"/>
      <c r="AD119" s="116"/>
      <c r="AE119" s="116"/>
      <c r="AF119" s="155" t="str">
        <f t="shared" si="20"/>
        <v/>
      </c>
      <c r="AG119" s="116"/>
      <c r="AH119" s="116"/>
      <c r="AI119" s="116"/>
      <c r="AJ119" s="116"/>
      <c r="AK119" s="155" t="str">
        <f t="shared" si="21"/>
        <v/>
      </c>
      <c r="AL119" s="116"/>
      <c r="AM119" s="116"/>
      <c r="AN119" s="115"/>
      <c r="AO119" s="116"/>
      <c r="AP119" s="155" t="str">
        <f t="shared" si="22"/>
        <v>.</v>
      </c>
      <c r="AQ119" s="117"/>
      <c r="AR119" s="50"/>
      <c r="AT119" s="51"/>
      <c r="AU119" s="51"/>
      <c r="AV119" s="52"/>
    </row>
    <row r="120" spans="1:48" ht="21" customHeight="1" x14ac:dyDescent="0.25">
      <c r="A120" s="153" t="str">
        <f>MID(F$117,FIND("(Q",F$117)+1,8)&amp;"_iii"</f>
        <v>Q7.4a.4a_iii</v>
      </c>
      <c r="B120" s="20" t="s">
        <v>16</v>
      </c>
      <c r="C120" s="23" t="s">
        <v>177</v>
      </c>
      <c r="D120" s="76"/>
      <c r="E120" s="186"/>
      <c r="F120" s="186"/>
      <c r="G120" s="227" t="s">
        <v>409</v>
      </c>
      <c r="H120" s="228"/>
      <c r="I120" s="242"/>
      <c r="J120" s="48"/>
      <c r="K120" s="49"/>
      <c r="L120" s="49"/>
      <c r="M120" s="137"/>
      <c r="N120" s="101" t="s">
        <v>336</v>
      </c>
      <c r="O120" s="103" t="str">
        <f t="shared" si="25"/>
        <v/>
      </c>
      <c r="P120" s="103"/>
      <c r="Q120" s="113"/>
      <c r="R120" s="114"/>
      <c r="S120" s="114"/>
      <c r="T120" s="114"/>
      <c r="U120" s="114"/>
      <c r="V120" s="103" t="str">
        <f t="shared" si="19"/>
        <v>not applicable</v>
      </c>
      <c r="W120" s="157"/>
      <c r="X120" s="202"/>
      <c r="Y120" s="110"/>
      <c r="Z120" s="111"/>
      <c r="AA120" s="112"/>
      <c r="AB120" s="175"/>
      <c r="AC120" s="176"/>
      <c r="AD120" s="116"/>
      <c r="AE120" s="116"/>
      <c r="AF120" s="155" t="str">
        <f t="shared" si="20"/>
        <v/>
      </c>
      <c r="AG120" s="116"/>
      <c r="AH120" s="116"/>
      <c r="AI120" s="116"/>
      <c r="AJ120" s="116"/>
      <c r="AK120" s="155" t="str">
        <f t="shared" si="21"/>
        <v/>
      </c>
      <c r="AL120" s="116"/>
      <c r="AM120" s="116"/>
      <c r="AN120" s="115"/>
      <c r="AO120" s="116"/>
      <c r="AP120" s="155" t="str">
        <f t="shared" si="22"/>
        <v>.</v>
      </c>
      <c r="AQ120" s="117"/>
      <c r="AR120" s="50"/>
      <c r="AT120" s="51"/>
      <c r="AU120" s="51"/>
      <c r="AV120" s="52"/>
    </row>
    <row r="121" spans="1:48" ht="34.5" customHeight="1" x14ac:dyDescent="0.25">
      <c r="A121" s="153" t="str">
        <f>MID(F$117,FIND("(Q",F$117)+1,8)&amp;"_iv"</f>
        <v>Q7.4a.4a_iv</v>
      </c>
      <c r="B121" s="20" t="s">
        <v>16</v>
      </c>
      <c r="C121" s="23" t="s">
        <v>178</v>
      </c>
      <c r="D121" s="76"/>
      <c r="E121" s="186"/>
      <c r="F121" s="186"/>
      <c r="G121" s="227" t="s">
        <v>369</v>
      </c>
      <c r="H121" s="228"/>
      <c r="I121" s="242"/>
      <c r="J121" s="48"/>
      <c r="K121" s="49"/>
      <c r="L121" s="49"/>
      <c r="M121" s="137"/>
      <c r="N121" s="101" t="s">
        <v>535</v>
      </c>
      <c r="O121" s="103" t="str">
        <f t="shared" si="25"/>
        <v/>
      </c>
      <c r="P121" s="103"/>
      <c r="Q121" s="113"/>
      <c r="R121" s="114"/>
      <c r="S121" s="114"/>
      <c r="T121" s="114"/>
      <c r="U121" s="114"/>
      <c r="V121" s="103" t="str">
        <f t="shared" si="19"/>
        <v>.</v>
      </c>
      <c r="W121" s="157"/>
      <c r="X121" s="202"/>
      <c r="Y121" s="110"/>
      <c r="Z121" s="111"/>
      <c r="AA121" s="112"/>
      <c r="AB121" s="175"/>
      <c r="AC121" s="176"/>
      <c r="AD121" s="116"/>
      <c r="AE121" s="116"/>
      <c r="AF121" s="155" t="str">
        <f t="shared" si="20"/>
        <v/>
      </c>
      <c r="AG121" s="116"/>
      <c r="AH121" s="116"/>
      <c r="AI121" s="116"/>
      <c r="AJ121" s="116"/>
      <c r="AK121" s="155" t="str">
        <f t="shared" si="21"/>
        <v/>
      </c>
      <c r="AL121" s="116"/>
      <c r="AM121" s="116"/>
      <c r="AN121" s="115"/>
      <c r="AO121" s="116"/>
      <c r="AP121" s="155" t="str">
        <f t="shared" si="22"/>
        <v>.</v>
      </c>
      <c r="AQ121" s="117"/>
      <c r="AR121" s="50"/>
      <c r="AT121" s="51"/>
      <c r="AU121" s="51"/>
      <c r="AV121" s="52"/>
    </row>
    <row r="122" spans="1:48" ht="76.5" customHeight="1" x14ac:dyDescent="0.25">
      <c r="A122" s="153" t="str">
        <f>IF(E122&lt;&gt;"",MID(E122,FIND("(Q",E122)+1,7),MID(F122,FIND("(Q",F122)+1,7))</f>
        <v>Q7.4a.5</v>
      </c>
      <c r="B122" s="20" t="s">
        <v>16</v>
      </c>
      <c r="C122" s="21" t="s">
        <v>179</v>
      </c>
      <c r="D122" s="76"/>
      <c r="E122" s="227" t="s">
        <v>276</v>
      </c>
      <c r="F122" s="227"/>
      <c r="G122" s="227"/>
      <c r="H122" s="228"/>
      <c r="I122" s="185" t="s">
        <v>429</v>
      </c>
      <c r="J122" s="48"/>
      <c r="K122" s="49"/>
      <c r="L122" s="49"/>
      <c r="M122" s="137"/>
      <c r="N122" s="101" t="s">
        <v>0</v>
      </c>
      <c r="O122" s="103" t="str">
        <f t="shared" si="25"/>
        <v/>
      </c>
      <c r="P122" s="103"/>
      <c r="Q122" s="113"/>
      <c r="R122" s="114"/>
      <c r="S122" s="114"/>
      <c r="T122" s="114"/>
      <c r="U122" s="114"/>
      <c r="V122" s="103" t="str">
        <f t="shared" si="19"/>
        <v>no</v>
      </c>
      <c r="W122" s="157"/>
      <c r="X122" s="202"/>
      <c r="Y122" s="110"/>
      <c r="Z122" s="111"/>
      <c r="AA122" s="112"/>
      <c r="AB122" s="175"/>
      <c r="AC122" s="176"/>
      <c r="AD122" s="116"/>
      <c r="AE122" s="116"/>
      <c r="AF122" s="155" t="str">
        <f t="shared" si="20"/>
        <v/>
      </c>
      <c r="AG122" s="116"/>
      <c r="AH122" s="116"/>
      <c r="AI122" s="116"/>
      <c r="AJ122" s="116"/>
      <c r="AK122" s="155" t="str">
        <f t="shared" si="21"/>
        <v/>
      </c>
      <c r="AL122" s="116"/>
      <c r="AM122" s="116"/>
      <c r="AN122" s="115"/>
      <c r="AO122" s="116"/>
      <c r="AP122" s="155" t="str">
        <f t="shared" si="22"/>
        <v>.</v>
      </c>
      <c r="AQ122" s="117"/>
      <c r="AR122" s="50"/>
      <c r="AT122" s="51"/>
      <c r="AU122" s="51"/>
      <c r="AV122" s="52"/>
    </row>
    <row r="123" spans="1:48" ht="36.75" customHeight="1" x14ac:dyDescent="0.25">
      <c r="A123" s="153" t="str">
        <f>IF(E123&lt;&gt;"",MID(E123,FIND("(Q",E123)+1,7),MID(F123,FIND("(Q",F123)+1,8))</f>
        <v>Q7.4a.5a</v>
      </c>
      <c r="B123" s="20" t="s">
        <v>16</v>
      </c>
      <c r="C123" s="21"/>
      <c r="D123" s="76"/>
      <c r="E123" s="186"/>
      <c r="F123" s="227" t="s">
        <v>279</v>
      </c>
      <c r="G123" s="227"/>
      <c r="H123" s="228"/>
      <c r="I123" s="184"/>
      <c r="J123" s="48"/>
      <c r="K123" s="49"/>
      <c r="L123" s="49"/>
      <c r="M123" s="137"/>
      <c r="N123" s="181" t="s">
        <v>534</v>
      </c>
      <c r="O123" s="110"/>
      <c r="P123" s="110"/>
      <c r="Q123" s="203"/>
      <c r="R123" s="111"/>
      <c r="S123" s="111"/>
      <c r="T123" s="111"/>
      <c r="U123" s="111"/>
      <c r="V123" s="110"/>
      <c r="W123" s="140"/>
      <c r="X123" s="202"/>
      <c r="Y123" s="110"/>
      <c r="Z123" s="111"/>
      <c r="AA123" s="112"/>
      <c r="AB123" s="141"/>
      <c r="AC123" s="174"/>
      <c r="AD123" s="111"/>
      <c r="AE123" s="111"/>
      <c r="AF123" s="110"/>
      <c r="AG123" s="111"/>
      <c r="AH123" s="111"/>
      <c r="AI123" s="111"/>
      <c r="AJ123" s="111"/>
      <c r="AK123" s="110"/>
      <c r="AL123" s="111"/>
      <c r="AM123" s="111"/>
      <c r="AN123" s="109"/>
      <c r="AO123" s="111"/>
      <c r="AP123" s="110"/>
      <c r="AQ123" s="118"/>
      <c r="AR123" s="50"/>
      <c r="AT123" s="51"/>
      <c r="AU123" s="51"/>
      <c r="AV123" s="52"/>
    </row>
    <row r="124" spans="1:48" ht="24.75" customHeight="1" x14ac:dyDescent="0.25">
      <c r="A124" s="153" t="str">
        <f>MID(F$123,FIND("(Q",F$123)+1,8)&amp;"_i"</f>
        <v>Q7.4a.5a_i</v>
      </c>
      <c r="B124" s="20" t="s">
        <v>16</v>
      </c>
      <c r="C124" s="23" t="s">
        <v>180</v>
      </c>
      <c r="D124" s="76"/>
      <c r="E124" s="186"/>
      <c r="F124" s="78"/>
      <c r="G124" s="227" t="s">
        <v>91</v>
      </c>
      <c r="H124" s="228"/>
      <c r="I124" s="184"/>
      <c r="J124" s="48"/>
      <c r="K124" s="49"/>
      <c r="L124" s="49"/>
      <c r="M124" s="137"/>
      <c r="N124" s="101" t="s">
        <v>336</v>
      </c>
      <c r="O124" s="103" t="str">
        <f t="shared" si="25"/>
        <v/>
      </c>
      <c r="P124" s="103"/>
      <c r="Q124" s="113"/>
      <c r="R124" s="114"/>
      <c r="S124" s="114"/>
      <c r="T124" s="114"/>
      <c r="U124" s="114"/>
      <c r="V124" s="103" t="str">
        <f t="shared" si="19"/>
        <v>not applicable</v>
      </c>
      <c r="W124" s="157"/>
      <c r="X124" s="202"/>
      <c r="Y124" s="110"/>
      <c r="Z124" s="111"/>
      <c r="AA124" s="112"/>
      <c r="AB124" s="175"/>
      <c r="AC124" s="176"/>
      <c r="AD124" s="116"/>
      <c r="AE124" s="116"/>
      <c r="AF124" s="155" t="str">
        <f t="shared" si="20"/>
        <v/>
      </c>
      <c r="AG124" s="116"/>
      <c r="AH124" s="116"/>
      <c r="AI124" s="116"/>
      <c r="AJ124" s="116"/>
      <c r="AK124" s="155" t="str">
        <f t="shared" si="21"/>
        <v/>
      </c>
      <c r="AL124" s="116"/>
      <c r="AM124" s="116"/>
      <c r="AN124" s="115"/>
      <c r="AO124" s="116"/>
      <c r="AP124" s="155" t="str">
        <f t="shared" si="22"/>
        <v>.</v>
      </c>
      <c r="AQ124" s="117"/>
      <c r="AR124" s="50"/>
      <c r="AT124" s="51"/>
      <c r="AU124" s="51"/>
      <c r="AV124" s="52"/>
    </row>
    <row r="125" spans="1:48" ht="24.75" customHeight="1" x14ac:dyDescent="0.25">
      <c r="A125" s="153" t="str">
        <f>MID(F$123,FIND("(Q",F$123)+1,8)&amp;"_ii"</f>
        <v>Q7.4a.5a_ii</v>
      </c>
      <c r="B125" s="20" t="s">
        <v>16</v>
      </c>
      <c r="C125" s="23" t="s">
        <v>181</v>
      </c>
      <c r="D125" s="76"/>
      <c r="E125" s="186"/>
      <c r="F125" s="78"/>
      <c r="G125" s="225" t="s">
        <v>12</v>
      </c>
      <c r="H125" s="226"/>
      <c r="I125" s="184"/>
      <c r="J125" s="48"/>
      <c r="K125" s="49"/>
      <c r="L125" s="49"/>
      <c r="M125" s="137"/>
      <c r="N125" s="101" t="s">
        <v>336</v>
      </c>
      <c r="O125" s="103" t="str">
        <f t="shared" si="25"/>
        <v/>
      </c>
      <c r="P125" s="103"/>
      <c r="Q125" s="113"/>
      <c r="R125" s="114"/>
      <c r="S125" s="114"/>
      <c r="T125" s="114"/>
      <c r="U125" s="114"/>
      <c r="V125" s="103" t="str">
        <f t="shared" si="19"/>
        <v>not applicable</v>
      </c>
      <c r="W125" s="157"/>
      <c r="X125" s="202"/>
      <c r="Y125" s="110"/>
      <c r="Z125" s="111"/>
      <c r="AA125" s="112"/>
      <c r="AB125" s="175"/>
      <c r="AC125" s="176"/>
      <c r="AD125" s="116"/>
      <c r="AE125" s="116"/>
      <c r="AF125" s="155" t="str">
        <f t="shared" si="20"/>
        <v/>
      </c>
      <c r="AG125" s="116"/>
      <c r="AH125" s="116"/>
      <c r="AI125" s="116"/>
      <c r="AJ125" s="116"/>
      <c r="AK125" s="155" t="str">
        <f t="shared" si="21"/>
        <v/>
      </c>
      <c r="AL125" s="116"/>
      <c r="AM125" s="116"/>
      <c r="AN125" s="115"/>
      <c r="AO125" s="116"/>
      <c r="AP125" s="155" t="str">
        <f t="shared" si="22"/>
        <v>.</v>
      </c>
      <c r="AQ125" s="117"/>
      <c r="AR125" s="50"/>
      <c r="AT125" s="51"/>
      <c r="AU125" s="51"/>
      <c r="AV125" s="52"/>
    </row>
    <row r="126" spans="1:48" ht="25.5" customHeight="1" x14ac:dyDescent="0.25">
      <c r="A126" s="153" t="str">
        <f>MID(F$123,FIND("(Q",F$123)+1,8)&amp;"_iII"</f>
        <v>Q7.4a.5a_iII</v>
      </c>
      <c r="B126" s="20" t="s">
        <v>16</v>
      </c>
      <c r="C126" s="23" t="s">
        <v>182</v>
      </c>
      <c r="D126" s="76"/>
      <c r="E126" s="186"/>
      <c r="F126" s="78"/>
      <c r="G126" s="225" t="s">
        <v>409</v>
      </c>
      <c r="H126" s="226"/>
      <c r="I126" s="184"/>
      <c r="J126" s="48"/>
      <c r="K126" s="49"/>
      <c r="L126" s="49"/>
      <c r="M126" s="137"/>
      <c r="N126" s="101" t="s">
        <v>336</v>
      </c>
      <c r="O126" s="103" t="str">
        <f t="shared" si="25"/>
        <v/>
      </c>
      <c r="P126" s="103"/>
      <c r="Q126" s="113"/>
      <c r="R126" s="114"/>
      <c r="S126" s="114"/>
      <c r="T126" s="114"/>
      <c r="U126" s="114"/>
      <c r="V126" s="103" t="str">
        <f t="shared" si="19"/>
        <v>not applicable</v>
      </c>
      <c r="W126" s="157"/>
      <c r="X126" s="202"/>
      <c r="Y126" s="110"/>
      <c r="Z126" s="111"/>
      <c r="AA126" s="112"/>
      <c r="AB126" s="175"/>
      <c r="AC126" s="176"/>
      <c r="AD126" s="116"/>
      <c r="AE126" s="116"/>
      <c r="AF126" s="155" t="str">
        <f t="shared" si="20"/>
        <v/>
      </c>
      <c r="AG126" s="116"/>
      <c r="AH126" s="116"/>
      <c r="AI126" s="116"/>
      <c r="AJ126" s="116"/>
      <c r="AK126" s="155" t="str">
        <f t="shared" si="21"/>
        <v/>
      </c>
      <c r="AL126" s="116"/>
      <c r="AM126" s="116"/>
      <c r="AN126" s="115"/>
      <c r="AO126" s="116"/>
      <c r="AP126" s="155" t="str">
        <f t="shared" si="22"/>
        <v>.</v>
      </c>
      <c r="AQ126" s="117"/>
      <c r="AR126" s="50"/>
      <c r="AT126" s="51"/>
      <c r="AU126" s="51"/>
      <c r="AV126" s="52"/>
    </row>
    <row r="127" spans="1:48" ht="29.25" customHeight="1" x14ac:dyDescent="0.25">
      <c r="A127" s="153" t="str">
        <f>MID(F$123,FIND("(Q",F$123)+1,8)&amp;"_iv"</f>
        <v>Q7.4a.5a_iv</v>
      </c>
      <c r="B127" s="20" t="s">
        <v>16</v>
      </c>
      <c r="C127" s="23" t="s">
        <v>183</v>
      </c>
      <c r="D127" s="76"/>
      <c r="E127" s="186"/>
      <c r="F127" s="78"/>
      <c r="G127" s="225" t="s">
        <v>369</v>
      </c>
      <c r="H127" s="226"/>
      <c r="I127" s="184"/>
      <c r="J127" s="48"/>
      <c r="K127" s="49"/>
      <c r="L127" s="49"/>
      <c r="M127" s="137"/>
      <c r="N127" s="101" t="s">
        <v>336</v>
      </c>
      <c r="O127" s="103" t="str">
        <f t="shared" si="25"/>
        <v/>
      </c>
      <c r="P127" s="103"/>
      <c r="Q127" s="113"/>
      <c r="R127" s="114"/>
      <c r="S127" s="114"/>
      <c r="T127" s="114"/>
      <c r="U127" s="114"/>
      <c r="V127" s="103" t="str">
        <f t="shared" si="19"/>
        <v>not applicable</v>
      </c>
      <c r="W127" s="157"/>
      <c r="X127" s="202"/>
      <c r="Y127" s="110"/>
      <c r="Z127" s="111"/>
      <c r="AA127" s="112"/>
      <c r="AB127" s="175"/>
      <c r="AC127" s="176"/>
      <c r="AD127" s="116"/>
      <c r="AE127" s="116"/>
      <c r="AF127" s="155" t="str">
        <f t="shared" si="20"/>
        <v/>
      </c>
      <c r="AG127" s="116"/>
      <c r="AH127" s="116"/>
      <c r="AI127" s="116"/>
      <c r="AJ127" s="116"/>
      <c r="AK127" s="155" t="str">
        <f t="shared" si="21"/>
        <v/>
      </c>
      <c r="AL127" s="116"/>
      <c r="AM127" s="116"/>
      <c r="AN127" s="115"/>
      <c r="AO127" s="116"/>
      <c r="AP127" s="155" t="str">
        <f t="shared" si="22"/>
        <v>.</v>
      </c>
      <c r="AQ127" s="117"/>
      <c r="AR127" s="50"/>
      <c r="AT127" s="51"/>
      <c r="AU127" s="51"/>
      <c r="AV127" s="52"/>
    </row>
    <row r="128" spans="1:48" ht="41.25" customHeight="1" x14ac:dyDescent="0.25">
      <c r="A128" s="153" t="str">
        <f t="shared" ref="A128:A133" si="26">IF(E128&lt;&gt;"",MID(E128,FIND("(Q",E128)+1,7),MID(F128,FIND("(Q",F128)+1,8))</f>
        <v>Q7.4a.6</v>
      </c>
      <c r="B128" s="20" t="s">
        <v>16</v>
      </c>
      <c r="C128" s="21" t="s">
        <v>184</v>
      </c>
      <c r="D128" s="76"/>
      <c r="E128" s="227" t="s">
        <v>414</v>
      </c>
      <c r="F128" s="227"/>
      <c r="G128" s="227"/>
      <c r="H128" s="228"/>
      <c r="I128" s="184" t="s">
        <v>232</v>
      </c>
      <c r="J128" s="48"/>
      <c r="K128" s="49"/>
      <c r="L128" s="49"/>
      <c r="M128" s="137"/>
      <c r="N128" s="101" t="s">
        <v>0</v>
      </c>
      <c r="O128" s="103" t="str">
        <f t="shared" si="25"/>
        <v/>
      </c>
      <c r="P128" s="103"/>
      <c r="Q128" s="113"/>
      <c r="R128" s="114"/>
      <c r="S128" s="114"/>
      <c r="T128" s="114"/>
      <c r="U128" s="114"/>
      <c r="V128" s="103" t="str">
        <f t="shared" si="19"/>
        <v>no</v>
      </c>
      <c r="W128" s="157"/>
      <c r="X128" s="202"/>
      <c r="Y128" s="110"/>
      <c r="Z128" s="111"/>
      <c r="AA128" s="112"/>
      <c r="AB128" s="175"/>
      <c r="AC128" s="176"/>
      <c r="AD128" s="116"/>
      <c r="AE128" s="116"/>
      <c r="AF128" s="155" t="str">
        <f t="shared" si="20"/>
        <v/>
      </c>
      <c r="AG128" s="116"/>
      <c r="AH128" s="116"/>
      <c r="AI128" s="116"/>
      <c r="AJ128" s="116"/>
      <c r="AK128" s="155" t="str">
        <f t="shared" si="21"/>
        <v/>
      </c>
      <c r="AL128" s="116"/>
      <c r="AM128" s="116"/>
      <c r="AN128" s="115"/>
      <c r="AO128" s="116"/>
      <c r="AP128" s="155" t="str">
        <f t="shared" si="22"/>
        <v>.</v>
      </c>
      <c r="AQ128" s="117"/>
      <c r="AR128" s="50"/>
      <c r="AT128" s="51"/>
      <c r="AU128" s="51"/>
      <c r="AV128" s="52"/>
    </row>
    <row r="129" spans="1:48" ht="33.75" customHeight="1" x14ac:dyDescent="0.25">
      <c r="A129" s="153" t="str">
        <f t="shared" si="26"/>
        <v>Q7.4a.6a</v>
      </c>
      <c r="B129" s="20" t="s">
        <v>16</v>
      </c>
      <c r="C129" s="21" t="s">
        <v>185</v>
      </c>
      <c r="D129" s="76"/>
      <c r="E129" s="186"/>
      <c r="F129" s="227" t="s">
        <v>415</v>
      </c>
      <c r="G129" s="227"/>
      <c r="H129" s="228"/>
      <c r="I129" s="184"/>
      <c r="J129" s="48"/>
      <c r="K129" s="49"/>
      <c r="L129" s="49"/>
      <c r="M129" s="137"/>
      <c r="N129" s="101" t="s">
        <v>336</v>
      </c>
      <c r="O129" s="103" t="str">
        <f t="shared" si="25"/>
        <v/>
      </c>
      <c r="P129" s="103"/>
      <c r="Q129" s="113"/>
      <c r="R129" s="114"/>
      <c r="S129" s="114"/>
      <c r="T129" s="114"/>
      <c r="U129" s="114"/>
      <c r="V129" s="103" t="str">
        <f t="shared" si="19"/>
        <v>not applicable</v>
      </c>
      <c r="W129" s="157"/>
      <c r="X129" s="202"/>
      <c r="Y129" s="110"/>
      <c r="Z129" s="111"/>
      <c r="AA129" s="112"/>
      <c r="AB129" s="175"/>
      <c r="AC129" s="176"/>
      <c r="AD129" s="116"/>
      <c r="AE129" s="116"/>
      <c r="AF129" s="155" t="str">
        <f t="shared" si="20"/>
        <v/>
      </c>
      <c r="AG129" s="116"/>
      <c r="AH129" s="116"/>
      <c r="AI129" s="116"/>
      <c r="AJ129" s="116"/>
      <c r="AK129" s="155" t="str">
        <f t="shared" si="21"/>
        <v/>
      </c>
      <c r="AL129" s="116"/>
      <c r="AM129" s="116"/>
      <c r="AN129" s="115"/>
      <c r="AO129" s="116"/>
      <c r="AP129" s="155" t="str">
        <f t="shared" si="22"/>
        <v>.</v>
      </c>
      <c r="AQ129" s="117"/>
      <c r="AR129" s="50"/>
      <c r="AT129" s="51"/>
      <c r="AU129" s="51"/>
      <c r="AV129" s="52"/>
    </row>
    <row r="130" spans="1:48" ht="42" customHeight="1" x14ac:dyDescent="0.25">
      <c r="A130" s="153" t="str">
        <f t="shared" si="26"/>
        <v>Q7.4a.7</v>
      </c>
      <c r="B130" s="20" t="s">
        <v>16</v>
      </c>
      <c r="C130" s="21" t="s">
        <v>186</v>
      </c>
      <c r="D130" s="76"/>
      <c r="E130" s="227" t="s">
        <v>416</v>
      </c>
      <c r="F130" s="227"/>
      <c r="G130" s="227"/>
      <c r="H130" s="228"/>
      <c r="I130" s="184" t="s">
        <v>233</v>
      </c>
      <c r="J130" s="48"/>
      <c r="K130" s="49"/>
      <c r="L130" s="49"/>
      <c r="M130" s="137"/>
      <c r="N130" s="101" t="s">
        <v>0</v>
      </c>
      <c r="O130" s="103" t="str">
        <f t="shared" si="25"/>
        <v/>
      </c>
      <c r="P130" s="103"/>
      <c r="Q130" s="113"/>
      <c r="R130" s="114"/>
      <c r="S130" s="114"/>
      <c r="T130" s="114"/>
      <c r="U130" s="114"/>
      <c r="V130" s="103" t="str">
        <f t="shared" si="19"/>
        <v>no</v>
      </c>
      <c r="W130" s="157"/>
      <c r="X130" s="202"/>
      <c r="Y130" s="110"/>
      <c r="Z130" s="111"/>
      <c r="AA130" s="112"/>
      <c r="AB130" s="175"/>
      <c r="AC130" s="176"/>
      <c r="AD130" s="116"/>
      <c r="AE130" s="116"/>
      <c r="AF130" s="155" t="str">
        <f t="shared" si="20"/>
        <v/>
      </c>
      <c r="AG130" s="116"/>
      <c r="AH130" s="116"/>
      <c r="AI130" s="116"/>
      <c r="AJ130" s="116"/>
      <c r="AK130" s="155" t="str">
        <f t="shared" si="21"/>
        <v/>
      </c>
      <c r="AL130" s="116"/>
      <c r="AM130" s="116"/>
      <c r="AN130" s="115"/>
      <c r="AO130" s="116"/>
      <c r="AP130" s="155" t="str">
        <f t="shared" si="22"/>
        <v>.</v>
      </c>
      <c r="AQ130" s="117"/>
      <c r="AR130" s="50"/>
      <c r="AT130" s="51"/>
      <c r="AU130" s="51"/>
      <c r="AV130" s="52"/>
    </row>
    <row r="131" spans="1:48" ht="37.5" customHeight="1" x14ac:dyDescent="0.25">
      <c r="A131" s="153" t="str">
        <f t="shared" si="26"/>
        <v>Q7.4a.7a</v>
      </c>
      <c r="B131" s="20" t="s">
        <v>16</v>
      </c>
      <c r="C131" s="21" t="s">
        <v>187</v>
      </c>
      <c r="D131" s="76"/>
      <c r="E131" s="186"/>
      <c r="F131" s="227" t="s">
        <v>417</v>
      </c>
      <c r="G131" s="227"/>
      <c r="H131" s="228"/>
      <c r="I131" s="184"/>
      <c r="J131" s="48"/>
      <c r="K131" s="49"/>
      <c r="L131" s="49"/>
      <c r="M131" s="137"/>
      <c r="N131" s="101" t="s">
        <v>336</v>
      </c>
      <c r="O131" s="103" t="str">
        <f t="shared" si="25"/>
        <v/>
      </c>
      <c r="P131" s="103"/>
      <c r="Q131" s="113"/>
      <c r="R131" s="114"/>
      <c r="S131" s="114"/>
      <c r="T131" s="114"/>
      <c r="U131" s="114"/>
      <c r="V131" s="103" t="str">
        <f t="shared" si="19"/>
        <v>not applicable</v>
      </c>
      <c r="W131" s="157"/>
      <c r="X131" s="202"/>
      <c r="Y131" s="110"/>
      <c r="Z131" s="111"/>
      <c r="AA131" s="112"/>
      <c r="AB131" s="175"/>
      <c r="AC131" s="176"/>
      <c r="AD131" s="116"/>
      <c r="AE131" s="116"/>
      <c r="AF131" s="155" t="str">
        <f t="shared" si="20"/>
        <v/>
      </c>
      <c r="AG131" s="116"/>
      <c r="AH131" s="116"/>
      <c r="AI131" s="116"/>
      <c r="AJ131" s="116"/>
      <c r="AK131" s="155" t="str">
        <f t="shared" si="21"/>
        <v/>
      </c>
      <c r="AL131" s="116"/>
      <c r="AM131" s="116"/>
      <c r="AN131" s="115"/>
      <c r="AO131" s="116"/>
      <c r="AP131" s="155" t="str">
        <f t="shared" si="22"/>
        <v>.</v>
      </c>
      <c r="AQ131" s="117"/>
      <c r="AR131" s="50"/>
      <c r="AT131" s="51"/>
      <c r="AU131" s="51"/>
      <c r="AV131" s="52"/>
    </row>
    <row r="132" spans="1:48" ht="66" customHeight="1" x14ac:dyDescent="0.25">
      <c r="A132" s="153" t="str">
        <f t="shared" si="26"/>
        <v>Q7.4a.8</v>
      </c>
      <c r="B132" s="20" t="s">
        <v>16</v>
      </c>
      <c r="C132" s="21" t="s">
        <v>188</v>
      </c>
      <c r="D132" s="76"/>
      <c r="E132" s="227" t="s">
        <v>281</v>
      </c>
      <c r="F132" s="227"/>
      <c r="G132" s="227"/>
      <c r="H132" s="228"/>
      <c r="I132" s="184" t="s">
        <v>365</v>
      </c>
      <c r="J132" s="48"/>
      <c r="K132" s="49"/>
      <c r="L132" s="49"/>
      <c r="M132" s="137"/>
      <c r="N132" s="101" t="s">
        <v>2</v>
      </c>
      <c r="O132" s="103" t="str">
        <f t="shared" si="25"/>
        <v/>
      </c>
      <c r="P132" s="103"/>
      <c r="Q132" s="113"/>
      <c r="R132" s="114"/>
      <c r="S132" s="114"/>
      <c r="T132" s="114"/>
      <c r="U132" s="114"/>
      <c r="V132" s="103" t="str">
        <f t="shared" si="19"/>
        <v>yes</v>
      </c>
      <c r="W132" s="157"/>
      <c r="X132" s="202"/>
      <c r="Y132" s="110"/>
      <c r="Z132" s="111"/>
      <c r="AA132" s="112"/>
      <c r="AB132" s="175"/>
      <c r="AC132" s="176"/>
      <c r="AD132" s="116"/>
      <c r="AE132" s="116"/>
      <c r="AF132" s="155" t="str">
        <f t="shared" si="20"/>
        <v/>
      </c>
      <c r="AG132" s="116"/>
      <c r="AH132" s="116"/>
      <c r="AI132" s="116"/>
      <c r="AJ132" s="116"/>
      <c r="AK132" s="155" t="str">
        <f t="shared" si="21"/>
        <v/>
      </c>
      <c r="AL132" s="116"/>
      <c r="AM132" s="116"/>
      <c r="AN132" s="115"/>
      <c r="AO132" s="116"/>
      <c r="AP132" s="155" t="str">
        <f t="shared" si="22"/>
        <v>.</v>
      </c>
      <c r="AQ132" s="117"/>
      <c r="AR132" s="50"/>
      <c r="AT132" s="51"/>
      <c r="AU132" s="51"/>
      <c r="AV132" s="52"/>
    </row>
    <row r="133" spans="1:48" ht="35.25" customHeight="1" x14ac:dyDescent="0.25">
      <c r="A133" s="153" t="str">
        <f t="shared" si="26"/>
        <v>Q7.4a.8a</v>
      </c>
      <c r="B133" s="20" t="s">
        <v>16</v>
      </c>
      <c r="C133" s="21" t="s">
        <v>189</v>
      </c>
      <c r="D133" s="76"/>
      <c r="E133" s="186"/>
      <c r="F133" s="227" t="s">
        <v>295</v>
      </c>
      <c r="G133" s="227"/>
      <c r="H133" s="228"/>
      <c r="I133" s="184"/>
      <c r="J133" s="48"/>
      <c r="K133" s="49"/>
      <c r="L133" s="49"/>
      <c r="M133" s="137"/>
      <c r="N133" s="101" t="s">
        <v>540</v>
      </c>
      <c r="O133" s="103" t="str">
        <f t="shared" si="25"/>
        <v/>
      </c>
      <c r="P133" s="103"/>
      <c r="Q133" s="113"/>
      <c r="R133" s="114"/>
      <c r="S133" s="114"/>
      <c r="T133" s="114"/>
      <c r="U133" s="114"/>
      <c r="V133" s="103" t="str">
        <f t="shared" si="19"/>
        <v>4.5</v>
      </c>
      <c r="W133" s="157"/>
      <c r="X133" s="202"/>
      <c r="Y133" s="110"/>
      <c r="Z133" s="111"/>
      <c r="AA133" s="112"/>
      <c r="AB133" s="175"/>
      <c r="AC133" s="176"/>
      <c r="AD133" s="116"/>
      <c r="AE133" s="116"/>
      <c r="AF133" s="155" t="str">
        <f t="shared" si="20"/>
        <v/>
      </c>
      <c r="AG133" s="116"/>
      <c r="AH133" s="116"/>
      <c r="AI133" s="116"/>
      <c r="AJ133" s="116"/>
      <c r="AK133" s="155" t="str">
        <f t="shared" si="21"/>
        <v/>
      </c>
      <c r="AL133" s="116"/>
      <c r="AM133" s="116"/>
      <c r="AN133" s="115"/>
      <c r="AO133" s="116"/>
      <c r="AP133" s="155" t="str">
        <f t="shared" si="22"/>
        <v>.</v>
      </c>
      <c r="AQ133" s="117"/>
      <c r="AR133" s="50"/>
      <c r="AT133" s="51"/>
      <c r="AU133" s="51"/>
      <c r="AV133" s="52"/>
    </row>
    <row r="134" spans="1:48" ht="166.5" customHeight="1" x14ac:dyDescent="0.25">
      <c r="A134" s="153"/>
      <c r="B134" s="20"/>
      <c r="C134" s="21"/>
      <c r="D134" s="79"/>
      <c r="E134" s="237" t="s">
        <v>89</v>
      </c>
      <c r="F134" s="237"/>
      <c r="G134" s="237"/>
      <c r="H134" s="238"/>
      <c r="I134" s="184" t="s">
        <v>530</v>
      </c>
      <c r="J134" s="48"/>
      <c r="K134" s="49"/>
      <c r="L134" s="49"/>
      <c r="M134" s="137"/>
      <c r="N134" s="181"/>
      <c r="O134" s="110"/>
      <c r="P134" s="110"/>
      <c r="Q134" s="203"/>
      <c r="R134" s="111"/>
      <c r="S134" s="111"/>
      <c r="T134" s="111"/>
      <c r="U134" s="111"/>
      <c r="V134" s="110"/>
      <c r="W134" s="140"/>
      <c r="X134" s="202"/>
      <c r="Y134" s="110"/>
      <c r="Z134" s="111"/>
      <c r="AA134" s="112"/>
      <c r="AB134" s="141"/>
      <c r="AC134" s="174"/>
      <c r="AD134" s="111"/>
      <c r="AE134" s="111"/>
      <c r="AF134" s="110"/>
      <c r="AG134" s="111"/>
      <c r="AH134" s="111"/>
      <c r="AI134" s="111"/>
      <c r="AJ134" s="111"/>
      <c r="AK134" s="110"/>
      <c r="AL134" s="111"/>
      <c r="AM134" s="111"/>
      <c r="AN134" s="109"/>
      <c r="AO134" s="111"/>
      <c r="AP134" s="110"/>
      <c r="AQ134" s="118"/>
      <c r="AR134" s="50"/>
      <c r="AT134" s="51"/>
      <c r="AU134" s="51"/>
      <c r="AV134" s="52"/>
    </row>
    <row r="135" spans="1:48" ht="42" customHeight="1" x14ac:dyDescent="0.25">
      <c r="A135" s="153" t="str">
        <f t="shared" ref="A135:A140" si="27">IF(E135&lt;&gt;"",MID(E135,FIND("(Q",E135)+1,7),MID(F135,FIND("(Q",F135)+1,8))</f>
        <v>Q7.4b.2</v>
      </c>
      <c r="B135" s="20" t="s">
        <v>16</v>
      </c>
      <c r="C135" s="21" t="s">
        <v>190</v>
      </c>
      <c r="D135" s="76"/>
      <c r="E135" s="227" t="s">
        <v>282</v>
      </c>
      <c r="F135" s="227"/>
      <c r="G135" s="227"/>
      <c r="H135" s="228"/>
      <c r="I135" s="184"/>
      <c r="J135" s="48"/>
      <c r="K135" s="49"/>
      <c r="L135" s="49"/>
      <c r="M135" s="137"/>
      <c r="N135" s="101" t="s">
        <v>0</v>
      </c>
      <c r="O135" s="103" t="str">
        <f t="shared" si="25"/>
        <v/>
      </c>
      <c r="P135" s="103"/>
      <c r="Q135" s="113"/>
      <c r="R135" s="114"/>
      <c r="S135" s="114"/>
      <c r="T135" s="114"/>
      <c r="U135" s="114"/>
      <c r="V135" s="103" t="str">
        <f t="shared" ref="V135:V156" si="28">IF(AND(T135="",R135="",P135="",N135=""),"",IF(AND(T135="",R135="", P135=""),N135,IF(AND(T135="", R135="",P135&lt;&gt;""),P135,IF(AND(T135="",R135&lt;&gt;""),R135,T135))))</f>
        <v>no</v>
      </c>
      <c r="W135" s="157"/>
      <c r="X135" s="202"/>
      <c r="Y135" s="110"/>
      <c r="Z135" s="111"/>
      <c r="AA135" s="112"/>
      <c r="AB135" s="175"/>
      <c r="AC135" s="176"/>
      <c r="AD135" s="116"/>
      <c r="AE135" s="116"/>
      <c r="AF135" s="155" t="str">
        <f t="shared" si="20"/>
        <v/>
      </c>
      <c r="AG135" s="116"/>
      <c r="AH135" s="116"/>
      <c r="AI135" s="116"/>
      <c r="AJ135" s="116"/>
      <c r="AK135" s="155" t="str">
        <f t="shared" si="21"/>
        <v/>
      </c>
      <c r="AL135" s="116"/>
      <c r="AM135" s="116"/>
      <c r="AN135" s="115"/>
      <c r="AO135" s="116"/>
      <c r="AP135" s="155" t="str">
        <f t="shared" si="22"/>
        <v>.</v>
      </c>
      <c r="AQ135" s="117"/>
      <c r="AR135" s="50"/>
      <c r="AT135" s="51"/>
      <c r="AU135" s="51"/>
      <c r="AV135" s="52"/>
    </row>
    <row r="136" spans="1:48" ht="35.25" customHeight="1" x14ac:dyDescent="0.25">
      <c r="A136" s="153" t="str">
        <f t="shared" si="27"/>
        <v>Q7.4b.2a</v>
      </c>
      <c r="B136" s="20" t="s">
        <v>16</v>
      </c>
      <c r="C136" s="21" t="s">
        <v>191</v>
      </c>
      <c r="D136" s="76"/>
      <c r="E136" s="186"/>
      <c r="F136" s="227" t="s">
        <v>283</v>
      </c>
      <c r="G136" s="227"/>
      <c r="H136" s="228"/>
      <c r="I136" s="184" t="s">
        <v>230</v>
      </c>
      <c r="J136" s="48"/>
      <c r="K136" s="49"/>
      <c r="L136" s="49"/>
      <c r="M136" s="137"/>
      <c r="N136" s="101" t="s">
        <v>336</v>
      </c>
      <c r="O136" s="103" t="str">
        <f t="shared" si="25"/>
        <v/>
      </c>
      <c r="P136" s="103"/>
      <c r="Q136" s="113"/>
      <c r="R136" s="114"/>
      <c r="S136" s="114"/>
      <c r="T136" s="114"/>
      <c r="U136" s="114"/>
      <c r="V136" s="103" t="str">
        <f t="shared" si="28"/>
        <v>not applicable</v>
      </c>
      <c r="W136" s="157"/>
      <c r="X136" s="202"/>
      <c r="Y136" s="110"/>
      <c r="Z136" s="111"/>
      <c r="AA136" s="112"/>
      <c r="AB136" s="175"/>
      <c r="AC136" s="176"/>
      <c r="AD136" s="116"/>
      <c r="AE136" s="116"/>
      <c r="AF136" s="155" t="str">
        <f t="shared" si="20"/>
        <v/>
      </c>
      <c r="AG136" s="116"/>
      <c r="AH136" s="116"/>
      <c r="AI136" s="116"/>
      <c r="AJ136" s="116"/>
      <c r="AK136" s="155" t="str">
        <f t="shared" si="21"/>
        <v/>
      </c>
      <c r="AL136" s="116"/>
      <c r="AM136" s="116"/>
      <c r="AN136" s="115"/>
      <c r="AO136" s="116"/>
      <c r="AP136" s="155" t="str">
        <f t="shared" si="22"/>
        <v>.</v>
      </c>
      <c r="AQ136" s="117"/>
      <c r="AR136" s="50"/>
      <c r="AT136" s="51"/>
      <c r="AU136" s="51"/>
      <c r="AV136" s="52"/>
    </row>
    <row r="137" spans="1:48" ht="32.25" customHeight="1" x14ac:dyDescent="0.25">
      <c r="A137" s="153" t="str">
        <f>IF(E137&lt;&gt;"",MID(E137,FIND("(Q",E137)+1,8),MID(F137,FIND("(Q",F137)+1,8))</f>
        <v>Q7a.4b.3</v>
      </c>
      <c r="B137" s="20" t="s">
        <v>16</v>
      </c>
      <c r="C137" s="21" t="s">
        <v>192</v>
      </c>
      <c r="D137" s="76"/>
      <c r="E137" s="227" t="s">
        <v>90</v>
      </c>
      <c r="F137" s="227"/>
      <c r="G137" s="227"/>
      <c r="H137" s="228"/>
      <c r="I137" s="184"/>
      <c r="J137" s="48"/>
      <c r="K137" s="49"/>
      <c r="L137" s="49"/>
      <c r="M137" s="137"/>
      <c r="N137" s="101" t="s">
        <v>0</v>
      </c>
      <c r="O137" s="103" t="str">
        <f t="shared" si="25"/>
        <v/>
      </c>
      <c r="P137" s="103"/>
      <c r="Q137" s="113"/>
      <c r="R137" s="114"/>
      <c r="S137" s="114"/>
      <c r="T137" s="114"/>
      <c r="U137" s="114"/>
      <c r="V137" s="103" t="str">
        <f t="shared" si="28"/>
        <v>no</v>
      </c>
      <c r="W137" s="157"/>
      <c r="X137" s="202"/>
      <c r="Y137" s="110"/>
      <c r="Z137" s="111"/>
      <c r="AA137" s="112"/>
      <c r="AB137" s="175"/>
      <c r="AC137" s="176"/>
      <c r="AD137" s="116"/>
      <c r="AE137" s="116"/>
      <c r="AF137" s="155" t="str">
        <f t="shared" ref="AF137:AF156" si="29">IF(AND(AD137="",AB137=""),"",IF(AND(AD137="",AB137&lt;&gt;""),AB137,IF(AND(AD137="",AB137&lt;&gt;""),AB137,AD137)))</f>
        <v/>
      </c>
      <c r="AG137" s="116"/>
      <c r="AH137" s="116"/>
      <c r="AI137" s="116"/>
      <c r="AJ137" s="116"/>
      <c r="AK137" s="155" t="str">
        <f t="shared" ref="AK137:AK156" si="30">IF(AND(AI137="",AG137="",AF137=""),"",IF(AND(AI137="",AG137=""),AF137,IF(AND(AI137="",AG137&lt;&gt;""),AG137,IF(AND(AI137="",AG137&lt;&gt;""),AG137,AI137))))</f>
        <v/>
      </c>
      <c r="AL137" s="116"/>
      <c r="AM137" s="116"/>
      <c r="AN137" s="115"/>
      <c r="AO137" s="116"/>
      <c r="AP137" s="155" t="str">
        <f t="shared" ref="AP137:AP156" si="31">IF(AND(AN137="",AL137="",AK137=""),".",IF(AND(AN137="",AL137=""),AK137,IF(AND(AN137="",AL137&lt;&gt;""),AL137,IF(AND(AN137="",AL137&lt;&gt;""),AL137,AN137))))</f>
        <v>.</v>
      </c>
      <c r="AQ137" s="117"/>
      <c r="AR137" s="50"/>
      <c r="AT137" s="51"/>
      <c r="AU137" s="51"/>
      <c r="AV137" s="52"/>
    </row>
    <row r="138" spans="1:48" ht="36" customHeight="1" x14ac:dyDescent="0.25">
      <c r="A138" s="153" t="str">
        <f>IF(E138&lt;&gt;"",MID(E138,FIND("(Q",E138)+1,8),MID(F138,FIND("(Q",F138)+1,9))</f>
        <v>Q7a.4b.3a</v>
      </c>
      <c r="B138" s="20" t="s">
        <v>16</v>
      </c>
      <c r="C138" s="21" t="s">
        <v>193</v>
      </c>
      <c r="D138" s="76"/>
      <c r="E138" s="186"/>
      <c r="F138" s="227" t="s">
        <v>92</v>
      </c>
      <c r="G138" s="227"/>
      <c r="H138" s="228"/>
      <c r="I138" s="184" t="s">
        <v>231</v>
      </c>
      <c r="J138" s="48"/>
      <c r="K138" s="49"/>
      <c r="L138" s="49"/>
      <c r="M138" s="137"/>
      <c r="N138" s="101" t="s">
        <v>336</v>
      </c>
      <c r="O138" s="103" t="str">
        <f t="shared" si="25"/>
        <v/>
      </c>
      <c r="P138" s="103"/>
      <c r="Q138" s="113"/>
      <c r="R138" s="114"/>
      <c r="S138" s="114"/>
      <c r="T138" s="114"/>
      <c r="U138" s="114"/>
      <c r="V138" s="103" t="str">
        <f t="shared" si="28"/>
        <v>not applicable</v>
      </c>
      <c r="W138" s="157"/>
      <c r="X138" s="202"/>
      <c r="Y138" s="110"/>
      <c r="Z138" s="111"/>
      <c r="AA138" s="112"/>
      <c r="AB138" s="175"/>
      <c r="AC138" s="176"/>
      <c r="AD138" s="116"/>
      <c r="AE138" s="116"/>
      <c r="AF138" s="155" t="str">
        <f t="shared" si="29"/>
        <v/>
      </c>
      <c r="AG138" s="116"/>
      <c r="AH138" s="116"/>
      <c r="AI138" s="116"/>
      <c r="AJ138" s="116"/>
      <c r="AK138" s="155" t="str">
        <f t="shared" si="30"/>
        <v/>
      </c>
      <c r="AL138" s="116"/>
      <c r="AM138" s="116"/>
      <c r="AN138" s="115"/>
      <c r="AO138" s="116"/>
      <c r="AP138" s="155" t="str">
        <f t="shared" si="31"/>
        <v>.</v>
      </c>
      <c r="AQ138" s="117"/>
      <c r="AR138" s="50"/>
      <c r="AT138" s="51"/>
      <c r="AU138" s="51"/>
      <c r="AV138" s="52"/>
    </row>
    <row r="139" spans="1:48" ht="27.75" customHeight="1" x14ac:dyDescent="0.25">
      <c r="A139" s="153" t="str">
        <f t="shared" si="27"/>
        <v>Q7.4b.4</v>
      </c>
      <c r="B139" s="20" t="s">
        <v>16</v>
      </c>
      <c r="C139" s="21" t="s">
        <v>194</v>
      </c>
      <c r="D139" s="76"/>
      <c r="E139" s="227" t="s">
        <v>284</v>
      </c>
      <c r="F139" s="227"/>
      <c r="G139" s="227"/>
      <c r="H139" s="228"/>
      <c r="I139" s="184"/>
      <c r="J139" s="48"/>
      <c r="K139" s="49"/>
      <c r="L139" s="49"/>
      <c r="M139" s="137"/>
      <c r="N139" s="101" t="s">
        <v>0</v>
      </c>
      <c r="O139" s="103" t="str">
        <f t="shared" si="25"/>
        <v/>
      </c>
      <c r="P139" s="103"/>
      <c r="Q139" s="113"/>
      <c r="R139" s="114"/>
      <c r="S139" s="114"/>
      <c r="T139" s="114"/>
      <c r="U139" s="114"/>
      <c r="V139" s="103" t="str">
        <f t="shared" si="28"/>
        <v>no</v>
      </c>
      <c r="W139" s="157"/>
      <c r="X139" s="202"/>
      <c r="Y139" s="110"/>
      <c r="Z139" s="111"/>
      <c r="AA139" s="112"/>
      <c r="AB139" s="175"/>
      <c r="AC139" s="176"/>
      <c r="AD139" s="116"/>
      <c r="AE139" s="116"/>
      <c r="AF139" s="155" t="str">
        <f t="shared" si="29"/>
        <v/>
      </c>
      <c r="AG139" s="116"/>
      <c r="AH139" s="116"/>
      <c r="AI139" s="116"/>
      <c r="AJ139" s="116"/>
      <c r="AK139" s="155" t="str">
        <f t="shared" si="30"/>
        <v/>
      </c>
      <c r="AL139" s="116"/>
      <c r="AM139" s="116"/>
      <c r="AN139" s="115"/>
      <c r="AO139" s="116"/>
      <c r="AP139" s="155" t="str">
        <f t="shared" si="31"/>
        <v>.</v>
      </c>
      <c r="AQ139" s="117"/>
      <c r="AR139" s="50"/>
      <c r="AT139" s="51"/>
      <c r="AU139" s="51"/>
      <c r="AV139" s="52"/>
    </row>
    <row r="140" spans="1:48" ht="33.75" customHeight="1" x14ac:dyDescent="0.25">
      <c r="A140" s="153" t="str">
        <f t="shared" si="27"/>
        <v>Q7.4b.4a</v>
      </c>
      <c r="B140" s="20"/>
      <c r="C140" s="21"/>
      <c r="D140" s="76"/>
      <c r="E140" s="186"/>
      <c r="F140" s="227" t="s">
        <v>285</v>
      </c>
      <c r="G140" s="227"/>
      <c r="H140" s="228"/>
      <c r="I140" s="265" t="s">
        <v>430</v>
      </c>
      <c r="J140" s="48"/>
      <c r="K140" s="49"/>
      <c r="L140" s="49"/>
      <c r="M140" s="137"/>
      <c r="N140" s="181"/>
      <c r="O140" s="110"/>
      <c r="P140" s="110"/>
      <c r="Q140" s="203"/>
      <c r="R140" s="111"/>
      <c r="S140" s="111"/>
      <c r="T140" s="111"/>
      <c r="U140" s="111"/>
      <c r="V140" s="110"/>
      <c r="W140" s="140"/>
      <c r="X140" s="202"/>
      <c r="Y140" s="110"/>
      <c r="Z140" s="111"/>
      <c r="AA140" s="112"/>
      <c r="AB140" s="141"/>
      <c r="AC140" s="174"/>
      <c r="AD140" s="111"/>
      <c r="AE140" s="111"/>
      <c r="AF140" s="110"/>
      <c r="AG140" s="111"/>
      <c r="AH140" s="111"/>
      <c r="AI140" s="111"/>
      <c r="AJ140" s="111"/>
      <c r="AK140" s="110"/>
      <c r="AL140" s="111"/>
      <c r="AM140" s="111"/>
      <c r="AN140" s="109"/>
      <c r="AO140" s="111"/>
      <c r="AP140" s="110"/>
      <c r="AQ140" s="118"/>
      <c r="AR140" s="50"/>
      <c r="AT140" s="51"/>
      <c r="AU140" s="51"/>
      <c r="AV140" s="52"/>
    </row>
    <row r="141" spans="1:48" ht="29.25" customHeight="1" x14ac:dyDescent="0.25">
      <c r="A141" s="153" t="str">
        <f>MID(F$140,FIND("(Q",F$140)+1,8)&amp;"_i"</f>
        <v>Q7.4b.4a_i</v>
      </c>
      <c r="B141" s="20" t="s">
        <v>16</v>
      </c>
      <c r="C141" s="23" t="s">
        <v>195</v>
      </c>
      <c r="D141" s="76"/>
      <c r="E141" s="186"/>
      <c r="F141" s="186"/>
      <c r="G141" s="227" t="s">
        <v>91</v>
      </c>
      <c r="H141" s="228"/>
      <c r="I141" s="224"/>
      <c r="J141" s="48"/>
      <c r="K141" s="49"/>
      <c r="L141" s="49"/>
      <c r="M141" s="137"/>
      <c r="N141" s="101" t="s">
        <v>336</v>
      </c>
      <c r="O141" s="103" t="str">
        <f t="shared" si="25"/>
        <v/>
      </c>
      <c r="P141" s="103"/>
      <c r="Q141" s="113"/>
      <c r="R141" s="114"/>
      <c r="S141" s="114"/>
      <c r="T141" s="114"/>
      <c r="U141" s="114"/>
      <c r="V141" s="103" t="str">
        <f t="shared" si="28"/>
        <v>not applicable</v>
      </c>
      <c r="W141" s="157"/>
      <c r="X141" s="202"/>
      <c r="Y141" s="110"/>
      <c r="Z141" s="111"/>
      <c r="AA141" s="112"/>
      <c r="AB141" s="175"/>
      <c r="AC141" s="176"/>
      <c r="AD141" s="116"/>
      <c r="AE141" s="116"/>
      <c r="AF141" s="155" t="str">
        <f t="shared" si="29"/>
        <v/>
      </c>
      <c r="AG141" s="116"/>
      <c r="AH141" s="116"/>
      <c r="AI141" s="116"/>
      <c r="AJ141" s="116"/>
      <c r="AK141" s="155" t="str">
        <f t="shared" si="30"/>
        <v/>
      </c>
      <c r="AL141" s="116"/>
      <c r="AM141" s="116"/>
      <c r="AN141" s="115"/>
      <c r="AO141" s="116"/>
      <c r="AP141" s="155" t="str">
        <f t="shared" si="31"/>
        <v>.</v>
      </c>
      <c r="AQ141" s="117"/>
      <c r="AR141" s="50"/>
      <c r="AT141" s="51"/>
      <c r="AU141" s="51"/>
      <c r="AV141" s="52"/>
    </row>
    <row r="142" spans="1:48" ht="21.75" customHeight="1" x14ac:dyDescent="0.25">
      <c r="A142" s="153" t="str">
        <f>MID(F$140,FIND("(Q",F$140)+1,8)&amp;"_ii"</f>
        <v>Q7.4b.4a_ii</v>
      </c>
      <c r="B142" s="20" t="s">
        <v>16</v>
      </c>
      <c r="C142" s="23" t="s">
        <v>196</v>
      </c>
      <c r="D142" s="76"/>
      <c r="E142" s="186"/>
      <c r="F142" s="186"/>
      <c r="G142" s="227" t="s">
        <v>229</v>
      </c>
      <c r="H142" s="228"/>
      <c r="I142" s="224"/>
      <c r="J142" s="48"/>
      <c r="K142" s="49"/>
      <c r="L142" s="49"/>
      <c r="M142" s="137"/>
      <c r="N142" s="101" t="s">
        <v>336</v>
      </c>
      <c r="O142" s="103" t="str">
        <f t="shared" si="25"/>
        <v/>
      </c>
      <c r="P142" s="103"/>
      <c r="Q142" s="113"/>
      <c r="R142" s="114"/>
      <c r="S142" s="114"/>
      <c r="T142" s="114"/>
      <c r="U142" s="114"/>
      <c r="V142" s="103" t="str">
        <f t="shared" si="28"/>
        <v>not applicable</v>
      </c>
      <c r="W142" s="157"/>
      <c r="X142" s="202"/>
      <c r="Y142" s="110"/>
      <c r="Z142" s="111"/>
      <c r="AA142" s="112"/>
      <c r="AB142" s="175"/>
      <c r="AC142" s="176"/>
      <c r="AD142" s="116"/>
      <c r="AE142" s="116"/>
      <c r="AF142" s="155" t="str">
        <f t="shared" si="29"/>
        <v/>
      </c>
      <c r="AG142" s="116"/>
      <c r="AH142" s="116"/>
      <c r="AI142" s="116"/>
      <c r="AJ142" s="116"/>
      <c r="AK142" s="155" t="str">
        <f t="shared" si="30"/>
        <v/>
      </c>
      <c r="AL142" s="116"/>
      <c r="AM142" s="116"/>
      <c r="AN142" s="115"/>
      <c r="AO142" s="116"/>
      <c r="AP142" s="155" t="str">
        <f t="shared" si="31"/>
        <v>.</v>
      </c>
      <c r="AQ142" s="117"/>
      <c r="AR142" s="50"/>
      <c r="AT142" s="51"/>
      <c r="AU142" s="51"/>
      <c r="AV142" s="52"/>
    </row>
    <row r="143" spans="1:48" ht="25.5" customHeight="1" x14ac:dyDescent="0.25">
      <c r="A143" s="153" t="str">
        <f>MID(F$140,FIND("(Q",F$140)+1,8)&amp;"_iii"</f>
        <v>Q7.4b.4a_iii</v>
      </c>
      <c r="B143" s="20" t="s">
        <v>16</v>
      </c>
      <c r="C143" s="23" t="s">
        <v>197</v>
      </c>
      <c r="D143" s="76"/>
      <c r="E143" s="186"/>
      <c r="F143" s="186"/>
      <c r="G143" s="227" t="s">
        <v>409</v>
      </c>
      <c r="H143" s="228"/>
      <c r="I143" s="224"/>
      <c r="J143" s="48"/>
      <c r="K143" s="49"/>
      <c r="L143" s="49"/>
      <c r="M143" s="137"/>
      <c r="N143" s="101" t="s">
        <v>336</v>
      </c>
      <c r="O143" s="103" t="str">
        <f t="shared" si="25"/>
        <v/>
      </c>
      <c r="P143" s="103"/>
      <c r="Q143" s="113"/>
      <c r="R143" s="114"/>
      <c r="S143" s="114"/>
      <c r="T143" s="114"/>
      <c r="U143" s="114"/>
      <c r="V143" s="103" t="str">
        <f t="shared" si="28"/>
        <v>not applicable</v>
      </c>
      <c r="W143" s="157"/>
      <c r="X143" s="202"/>
      <c r="Y143" s="110"/>
      <c r="Z143" s="111"/>
      <c r="AA143" s="112"/>
      <c r="AB143" s="175"/>
      <c r="AC143" s="176"/>
      <c r="AD143" s="116"/>
      <c r="AE143" s="116"/>
      <c r="AF143" s="155" t="str">
        <f t="shared" si="29"/>
        <v/>
      </c>
      <c r="AG143" s="116"/>
      <c r="AH143" s="116"/>
      <c r="AI143" s="116"/>
      <c r="AJ143" s="116"/>
      <c r="AK143" s="155" t="str">
        <f t="shared" si="30"/>
        <v/>
      </c>
      <c r="AL143" s="116"/>
      <c r="AM143" s="116"/>
      <c r="AN143" s="115"/>
      <c r="AO143" s="116"/>
      <c r="AP143" s="155" t="str">
        <f t="shared" si="31"/>
        <v>.</v>
      </c>
      <c r="AQ143" s="117"/>
      <c r="AR143" s="50"/>
      <c r="AT143" s="51"/>
      <c r="AU143" s="51"/>
      <c r="AV143" s="52"/>
    </row>
    <row r="144" spans="1:48" ht="33" customHeight="1" x14ac:dyDescent="0.25">
      <c r="A144" s="153" t="str">
        <f>MID(F$140,FIND("(Q",F$140)+1,8)&amp;"_iv"</f>
        <v>Q7.4b.4a_iv</v>
      </c>
      <c r="B144" s="20" t="s">
        <v>16</v>
      </c>
      <c r="C144" s="23" t="s">
        <v>198</v>
      </c>
      <c r="D144" s="76"/>
      <c r="E144" s="186"/>
      <c r="F144" s="186"/>
      <c r="G144" s="227" t="s">
        <v>369</v>
      </c>
      <c r="H144" s="228"/>
      <c r="I144" s="224"/>
      <c r="J144" s="48"/>
      <c r="K144" s="49"/>
      <c r="L144" s="49"/>
      <c r="M144" s="137"/>
      <c r="N144" s="101" t="s">
        <v>535</v>
      </c>
      <c r="O144" s="103" t="str">
        <f t="shared" si="25"/>
        <v/>
      </c>
      <c r="P144" s="103"/>
      <c r="Q144" s="113"/>
      <c r="R144" s="114"/>
      <c r="S144" s="114"/>
      <c r="T144" s="114"/>
      <c r="U144" s="114"/>
      <c r="V144" s="103" t="str">
        <f t="shared" si="28"/>
        <v>.</v>
      </c>
      <c r="W144" s="157"/>
      <c r="X144" s="202"/>
      <c r="Y144" s="110"/>
      <c r="Z144" s="111"/>
      <c r="AA144" s="112"/>
      <c r="AB144" s="175"/>
      <c r="AC144" s="176"/>
      <c r="AD144" s="116"/>
      <c r="AE144" s="116"/>
      <c r="AF144" s="155" t="str">
        <f t="shared" si="29"/>
        <v/>
      </c>
      <c r="AG144" s="116"/>
      <c r="AH144" s="116"/>
      <c r="AI144" s="116"/>
      <c r="AJ144" s="116"/>
      <c r="AK144" s="155" t="str">
        <f t="shared" si="30"/>
        <v/>
      </c>
      <c r="AL144" s="116"/>
      <c r="AM144" s="116"/>
      <c r="AN144" s="115"/>
      <c r="AO144" s="116"/>
      <c r="AP144" s="155" t="str">
        <f t="shared" si="31"/>
        <v>.</v>
      </c>
      <c r="AQ144" s="117"/>
      <c r="AR144" s="50"/>
      <c r="AT144" s="51"/>
      <c r="AU144" s="51"/>
      <c r="AV144" s="52"/>
    </row>
    <row r="145" spans="1:48" ht="73.5" customHeight="1" x14ac:dyDescent="0.25">
      <c r="A145" s="153" t="str">
        <f>IF(E145&lt;&gt;"",MID(E145,FIND("(Q",E145)+1,7),MID(F145,FIND("(Q",F145)+1,8))</f>
        <v>Q7.4b.5</v>
      </c>
      <c r="B145" s="20" t="s">
        <v>16</v>
      </c>
      <c r="C145" s="21" t="s">
        <v>199</v>
      </c>
      <c r="D145" s="76"/>
      <c r="E145" s="227" t="s">
        <v>286</v>
      </c>
      <c r="F145" s="227"/>
      <c r="G145" s="227"/>
      <c r="H145" s="228"/>
      <c r="I145" s="189" t="s">
        <v>431</v>
      </c>
      <c r="J145" s="48"/>
      <c r="K145" s="49"/>
      <c r="L145" s="49"/>
      <c r="M145" s="137"/>
      <c r="N145" s="101" t="s">
        <v>0</v>
      </c>
      <c r="O145" s="103" t="str">
        <f t="shared" si="25"/>
        <v/>
      </c>
      <c r="P145" s="103"/>
      <c r="Q145" s="113"/>
      <c r="R145" s="114"/>
      <c r="S145" s="114"/>
      <c r="T145" s="114"/>
      <c r="U145" s="114"/>
      <c r="V145" s="103" t="str">
        <f t="shared" si="28"/>
        <v>no</v>
      </c>
      <c r="W145" s="157"/>
      <c r="X145" s="202"/>
      <c r="Y145" s="110"/>
      <c r="Z145" s="111"/>
      <c r="AA145" s="112"/>
      <c r="AB145" s="175"/>
      <c r="AC145" s="176"/>
      <c r="AD145" s="116"/>
      <c r="AE145" s="116"/>
      <c r="AF145" s="155" t="str">
        <f t="shared" si="29"/>
        <v/>
      </c>
      <c r="AG145" s="116"/>
      <c r="AH145" s="116"/>
      <c r="AI145" s="116"/>
      <c r="AJ145" s="116"/>
      <c r="AK145" s="155" t="str">
        <f t="shared" si="30"/>
        <v/>
      </c>
      <c r="AL145" s="116"/>
      <c r="AM145" s="116"/>
      <c r="AN145" s="115"/>
      <c r="AO145" s="116"/>
      <c r="AP145" s="155" t="str">
        <f t="shared" si="31"/>
        <v>.</v>
      </c>
      <c r="AQ145" s="117"/>
      <c r="AR145" s="50"/>
      <c r="AT145" s="51"/>
      <c r="AU145" s="51"/>
      <c r="AV145" s="52"/>
    </row>
    <row r="146" spans="1:48" ht="32.25" customHeight="1" x14ac:dyDescent="0.25">
      <c r="A146" s="153" t="str">
        <f>IF(E146&lt;&gt;"",MID(E146,FIND("(Q",E146)+1,7),MID(F146,FIND("(Q",F146)+1,8))</f>
        <v>Q7.4b.5a</v>
      </c>
      <c r="B146" s="20"/>
      <c r="C146" s="21"/>
      <c r="D146" s="76"/>
      <c r="E146" s="186"/>
      <c r="F146" s="227" t="s">
        <v>397</v>
      </c>
      <c r="G146" s="227"/>
      <c r="H146" s="228"/>
      <c r="I146" s="184"/>
      <c r="J146" s="48"/>
      <c r="K146" s="49"/>
      <c r="L146" s="49"/>
      <c r="M146" s="137"/>
      <c r="N146" s="181"/>
      <c r="O146" s="110"/>
      <c r="P146" s="110"/>
      <c r="Q146" s="203"/>
      <c r="R146" s="111"/>
      <c r="S146" s="111"/>
      <c r="T146" s="111"/>
      <c r="U146" s="111"/>
      <c r="V146" s="110"/>
      <c r="W146" s="140"/>
      <c r="X146" s="202"/>
      <c r="Y146" s="110"/>
      <c r="Z146" s="111"/>
      <c r="AA146" s="112"/>
      <c r="AB146" s="141"/>
      <c r="AC146" s="174"/>
      <c r="AD146" s="111"/>
      <c r="AE146" s="111"/>
      <c r="AF146" s="110"/>
      <c r="AG146" s="111"/>
      <c r="AH146" s="111"/>
      <c r="AI146" s="111"/>
      <c r="AJ146" s="111"/>
      <c r="AK146" s="110"/>
      <c r="AL146" s="111"/>
      <c r="AM146" s="111"/>
      <c r="AN146" s="109"/>
      <c r="AO146" s="111"/>
      <c r="AP146" s="110"/>
      <c r="AQ146" s="118"/>
      <c r="AR146" s="50"/>
      <c r="AT146" s="51"/>
      <c r="AU146" s="51"/>
      <c r="AV146" s="52"/>
    </row>
    <row r="147" spans="1:48" ht="25.5" customHeight="1" x14ac:dyDescent="0.25">
      <c r="A147" s="153" t="str">
        <f>MID(F$146,FIND("(Q",F$146)+1,8)&amp;"_i"</f>
        <v>Q7.4b.5a_i</v>
      </c>
      <c r="B147" s="20" t="s">
        <v>16</v>
      </c>
      <c r="C147" s="23" t="s">
        <v>200</v>
      </c>
      <c r="D147" s="76"/>
      <c r="E147" s="186"/>
      <c r="F147" s="78"/>
      <c r="G147" s="227" t="s">
        <v>91</v>
      </c>
      <c r="H147" s="228"/>
      <c r="I147" s="184"/>
      <c r="J147" s="48"/>
      <c r="K147" s="49"/>
      <c r="L147" s="49"/>
      <c r="M147" s="137"/>
      <c r="N147" s="101" t="s">
        <v>336</v>
      </c>
      <c r="O147" s="103" t="str">
        <f t="shared" si="25"/>
        <v/>
      </c>
      <c r="P147" s="103"/>
      <c r="Q147" s="113"/>
      <c r="R147" s="114"/>
      <c r="S147" s="114"/>
      <c r="T147" s="114"/>
      <c r="U147" s="114"/>
      <c r="V147" s="103" t="str">
        <f t="shared" si="28"/>
        <v>not applicable</v>
      </c>
      <c r="W147" s="157"/>
      <c r="X147" s="202"/>
      <c r="Y147" s="110"/>
      <c r="Z147" s="111"/>
      <c r="AA147" s="112"/>
      <c r="AB147" s="175"/>
      <c r="AC147" s="176"/>
      <c r="AD147" s="116"/>
      <c r="AE147" s="116"/>
      <c r="AF147" s="155" t="str">
        <f t="shared" si="29"/>
        <v/>
      </c>
      <c r="AG147" s="116"/>
      <c r="AH147" s="116"/>
      <c r="AI147" s="116"/>
      <c r="AJ147" s="116"/>
      <c r="AK147" s="155" t="str">
        <f t="shared" si="30"/>
        <v/>
      </c>
      <c r="AL147" s="116"/>
      <c r="AM147" s="116"/>
      <c r="AN147" s="115"/>
      <c r="AO147" s="116"/>
      <c r="AP147" s="155" t="str">
        <f t="shared" si="31"/>
        <v>.</v>
      </c>
      <c r="AQ147" s="117"/>
      <c r="AR147" s="50"/>
      <c r="AT147" s="51"/>
      <c r="AU147" s="51"/>
      <c r="AV147" s="52"/>
    </row>
    <row r="148" spans="1:48" ht="26.25" customHeight="1" x14ac:dyDescent="0.25">
      <c r="A148" s="153" t="str">
        <f>MID(F$146,FIND("(Q",F$146)+1,8)&amp;"_ii"</f>
        <v>Q7.4b.5a_ii</v>
      </c>
      <c r="B148" s="20" t="s">
        <v>16</v>
      </c>
      <c r="C148" s="23" t="s">
        <v>201</v>
      </c>
      <c r="D148" s="76"/>
      <c r="E148" s="186"/>
      <c r="F148" s="78"/>
      <c r="G148" s="227" t="s">
        <v>12</v>
      </c>
      <c r="H148" s="228"/>
      <c r="I148" s="184"/>
      <c r="J148" s="48"/>
      <c r="K148" s="49"/>
      <c r="L148" s="49"/>
      <c r="M148" s="137"/>
      <c r="N148" s="101" t="s">
        <v>336</v>
      </c>
      <c r="O148" s="103" t="str">
        <f t="shared" si="25"/>
        <v/>
      </c>
      <c r="P148" s="103"/>
      <c r="Q148" s="113"/>
      <c r="R148" s="114"/>
      <c r="S148" s="114"/>
      <c r="T148" s="114"/>
      <c r="U148" s="114"/>
      <c r="V148" s="103" t="str">
        <f t="shared" si="28"/>
        <v>not applicable</v>
      </c>
      <c r="W148" s="157"/>
      <c r="X148" s="202"/>
      <c r="Y148" s="110"/>
      <c r="Z148" s="111"/>
      <c r="AA148" s="112"/>
      <c r="AB148" s="175"/>
      <c r="AC148" s="176"/>
      <c r="AD148" s="116"/>
      <c r="AE148" s="116"/>
      <c r="AF148" s="155" t="str">
        <f t="shared" si="29"/>
        <v/>
      </c>
      <c r="AG148" s="116"/>
      <c r="AH148" s="116"/>
      <c r="AI148" s="116"/>
      <c r="AJ148" s="116"/>
      <c r="AK148" s="155" t="str">
        <f t="shared" si="30"/>
        <v/>
      </c>
      <c r="AL148" s="116"/>
      <c r="AM148" s="116"/>
      <c r="AN148" s="115"/>
      <c r="AO148" s="116"/>
      <c r="AP148" s="155" t="str">
        <f t="shared" si="31"/>
        <v>.</v>
      </c>
      <c r="AQ148" s="117"/>
      <c r="AR148" s="50"/>
      <c r="AT148" s="51"/>
      <c r="AU148" s="51"/>
      <c r="AV148" s="52"/>
    </row>
    <row r="149" spans="1:48" ht="27.75" customHeight="1" x14ac:dyDescent="0.25">
      <c r="A149" s="153" t="str">
        <f>MID(F$146,FIND("(Q",F$146)+1,8)&amp;"_iii"</f>
        <v>Q7.4b.5a_iii</v>
      </c>
      <c r="B149" s="20" t="s">
        <v>16</v>
      </c>
      <c r="C149" s="23" t="s">
        <v>202</v>
      </c>
      <c r="D149" s="76"/>
      <c r="E149" s="186"/>
      <c r="F149" s="78"/>
      <c r="G149" s="227" t="s">
        <v>409</v>
      </c>
      <c r="H149" s="228"/>
      <c r="I149" s="184"/>
      <c r="J149" s="48"/>
      <c r="K149" s="49"/>
      <c r="L149" s="49"/>
      <c r="M149" s="137"/>
      <c r="N149" s="101" t="s">
        <v>336</v>
      </c>
      <c r="O149" s="103" t="str">
        <f t="shared" si="25"/>
        <v/>
      </c>
      <c r="P149" s="103"/>
      <c r="Q149" s="113"/>
      <c r="R149" s="114"/>
      <c r="S149" s="114"/>
      <c r="T149" s="114"/>
      <c r="U149" s="114"/>
      <c r="V149" s="103" t="str">
        <f t="shared" si="28"/>
        <v>not applicable</v>
      </c>
      <c r="W149" s="157"/>
      <c r="X149" s="202"/>
      <c r="Y149" s="110"/>
      <c r="Z149" s="111"/>
      <c r="AA149" s="112"/>
      <c r="AB149" s="175"/>
      <c r="AC149" s="176"/>
      <c r="AD149" s="116"/>
      <c r="AE149" s="116"/>
      <c r="AF149" s="155" t="str">
        <f t="shared" si="29"/>
        <v/>
      </c>
      <c r="AG149" s="116"/>
      <c r="AH149" s="116"/>
      <c r="AI149" s="116"/>
      <c r="AJ149" s="116"/>
      <c r="AK149" s="155" t="str">
        <f t="shared" si="30"/>
        <v/>
      </c>
      <c r="AL149" s="116"/>
      <c r="AM149" s="116"/>
      <c r="AN149" s="115"/>
      <c r="AO149" s="116"/>
      <c r="AP149" s="155" t="str">
        <f t="shared" si="31"/>
        <v>.</v>
      </c>
      <c r="AQ149" s="117"/>
      <c r="AR149" s="50"/>
      <c r="AT149" s="51"/>
      <c r="AU149" s="51"/>
      <c r="AV149" s="52"/>
    </row>
    <row r="150" spans="1:48" ht="31.5" customHeight="1" x14ac:dyDescent="0.25">
      <c r="A150" s="153" t="str">
        <f>MID(F$146,FIND("(Q",F$146)+1,8)&amp;"_iv"</f>
        <v>Q7.4b.5a_iv</v>
      </c>
      <c r="B150" s="20" t="s">
        <v>16</v>
      </c>
      <c r="C150" s="23" t="s">
        <v>203</v>
      </c>
      <c r="D150" s="76"/>
      <c r="E150" s="186"/>
      <c r="F150" s="78"/>
      <c r="G150" s="227" t="s">
        <v>369</v>
      </c>
      <c r="H150" s="228"/>
      <c r="I150" s="184"/>
      <c r="J150" s="48"/>
      <c r="K150" s="49"/>
      <c r="L150" s="49"/>
      <c r="M150" s="137"/>
      <c r="N150" s="101" t="s">
        <v>336</v>
      </c>
      <c r="O150" s="103" t="str">
        <f t="shared" si="25"/>
        <v/>
      </c>
      <c r="P150" s="103"/>
      <c r="Q150" s="113"/>
      <c r="R150" s="114"/>
      <c r="S150" s="114"/>
      <c r="T150" s="114"/>
      <c r="U150" s="114"/>
      <c r="V150" s="103" t="str">
        <f t="shared" si="28"/>
        <v>not applicable</v>
      </c>
      <c r="W150" s="157"/>
      <c r="X150" s="202"/>
      <c r="Y150" s="110"/>
      <c r="Z150" s="111"/>
      <c r="AA150" s="112"/>
      <c r="AB150" s="175"/>
      <c r="AC150" s="176"/>
      <c r="AD150" s="116"/>
      <c r="AE150" s="116"/>
      <c r="AF150" s="155" t="str">
        <f t="shared" si="29"/>
        <v/>
      </c>
      <c r="AG150" s="116"/>
      <c r="AH150" s="116"/>
      <c r="AI150" s="116"/>
      <c r="AJ150" s="116"/>
      <c r="AK150" s="155" t="str">
        <f t="shared" si="30"/>
        <v/>
      </c>
      <c r="AL150" s="116"/>
      <c r="AM150" s="116"/>
      <c r="AN150" s="115"/>
      <c r="AO150" s="116"/>
      <c r="AP150" s="155" t="str">
        <f t="shared" si="31"/>
        <v>.</v>
      </c>
      <c r="AQ150" s="117"/>
      <c r="AR150" s="50"/>
      <c r="AT150" s="51"/>
      <c r="AU150" s="51"/>
      <c r="AV150" s="52"/>
    </row>
    <row r="151" spans="1:48" ht="40.5" customHeight="1" x14ac:dyDescent="0.25">
      <c r="A151" s="153" t="str">
        <f t="shared" ref="A151:A156" si="32">IF(E151&lt;&gt;"",MID(E151,FIND("(Q",E151)+1,7),MID(F151,FIND("(Q",F151)+1,8))</f>
        <v>Q7.4b.6</v>
      </c>
      <c r="B151" s="20" t="s">
        <v>16</v>
      </c>
      <c r="C151" s="21" t="s">
        <v>204</v>
      </c>
      <c r="D151" s="76"/>
      <c r="E151" s="227" t="s">
        <v>410</v>
      </c>
      <c r="F151" s="227"/>
      <c r="G151" s="227"/>
      <c r="H151" s="228"/>
      <c r="I151" s="184" t="s">
        <v>234</v>
      </c>
      <c r="J151" s="48"/>
      <c r="K151" s="49"/>
      <c r="L151" s="49"/>
      <c r="M151" s="137"/>
      <c r="N151" s="101" t="s">
        <v>0</v>
      </c>
      <c r="O151" s="103" t="str">
        <f t="shared" si="25"/>
        <v/>
      </c>
      <c r="P151" s="103"/>
      <c r="Q151" s="113"/>
      <c r="R151" s="114"/>
      <c r="S151" s="114"/>
      <c r="T151" s="114"/>
      <c r="U151" s="114"/>
      <c r="V151" s="103" t="str">
        <f t="shared" si="28"/>
        <v>no</v>
      </c>
      <c r="W151" s="157"/>
      <c r="X151" s="202"/>
      <c r="Y151" s="110"/>
      <c r="Z151" s="111"/>
      <c r="AA151" s="112"/>
      <c r="AB151" s="175"/>
      <c r="AC151" s="176"/>
      <c r="AD151" s="116"/>
      <c r="AE151" s="116"/>
      <c r="AF151" s="155" t="str">
        <f t="shared" si="29"/>
        <v/>
      </c>
      <c r="AG151" s="116"/>
      <c r="AH151" s="116"/>
      <c r="AI151" s="116"/>
      <c r="AJ151" s="116"/>
      <c r="AK151" s="155" t="str">
        <f t="shared" si="30"/>
        <v/>
      </c>
      <c r="AL151" s="116"/>
      <c r="AM151" s="116"/>
      <c r="AN151" s="115"/>
      <c r="AO151" s="116"/>
      <c r="AP151" s="155" t="str">
        <f t="shared" si="31"/>
        <v>.</v>
      </c>
      <c r="AQ151" s="117"/>
      <c r="AR151" s="50"/>
      <c r="AT151" s="51"/>
      <c r="AU151" s="51"/>
      <c r="AV151" s="52"/>
    </row>
    <row r="152" spans="1:48" ht="39" customHeight="1" x14ac:dyDescent="0.25">
      <c r="A152" s="153" t="str">
        <f t="shared" si="32"/>
        <v>Q7.4b.6a</v>
      </c>
      <c r="B152" s="20" t="s">
        <v>16</v>
      </c>
      <c r="C152" s="21" t="s">
        <v>205</v>
      </c>
      <c r="D152" s="76"/>
      <c r="E152" s="186"/>
      <c r="F152" s="227" t="s">
        <v>411</v>
      </c>
      <c r="G152" s="227"/>
      <c r="H152" s="228"/>
      <c r="I152" s="184"/>
      <c r="J152" s="48"/>
      <c r="K152" s="49"/>
      <c r="L152" s="49"/>
      <c r="M152" s="137"/>
      <c r="N152" s="101" t="s">
        <v>336</v>
      </c>
      <c r="O152" s="103" t="str">
        <f t="shared" si="25"/>
        <v/>
      </c>
      <c r="P152" s="103"/>
      <c r="Q152" s="113"/>
      <c r="R152" s="114"/>
      <c r="S152" s="114"/>
      <c r="T152" s="114"/>
      <c r="U152" s="114"/>
      <c r="V152" s="103" t="str">
        <f t="shared" si="28"/>
        <v>not applicable</v>
      </c>
      <c r="W152" s="157"/>
      <c r="X152" s="202"/>
      <c r="Y152" s="110"/>
      <c r="Z152" s="111"/>
      <c r="AA152" s="112"/>
      <c r="AB152" s="175"/>
      <c r="AC152" s="176"/>
      <c r="AD152" s="116"/>
      <c r="AE152" s="116"/>
      <c r="AF152" s="155" t="str">
        <f t="shared" si="29"/>
        <v/>
      </c>
      <c r="AG152" s="116"/>
      <c r="AH152" s="116"/>
      <c r="AI152" s="116"/>
      <c r="AJ152" s="116"/>
      <c r="AK152" s="155" t="str">
        <f t="shared" si="30"/>
        <v/>
      </c>
      <c r="AL152" s="116"/>
      <c r="AM152" s="116"/>
      <c r="AN152" s="115"/>
      <c r="AO152" s="116"/>
      <c r="AP152" s="155" t="str">
        <f t="shared" si="31"/>
        <v>.</v>
      </c>
      <c r="AQ152" s="117"/>
      <c r="AR152" s="50"/>
      <c r="AT152" s="51"/>
      <c r="AU152" s="51"/>
      <c r="AV152" s="52"/>
    </row>
    <row r="153" spans="1:48" ht="39" customHeight="1" x14ac:dyDescent="0.25">
      <c r="A153" s="153" t="str">
        <f t="shared" si="32"/>
        <v>Q7.4b.7</v>
      </c>
      <c r="B153" s="20" t="s">
        <v>16</v>
      </c>
      <c r="C153" s="21" t="s">
        <v>206</v>
      </c>
      <c r="D153" s="76"/>
      <c r="E153" s="227" t="s">
        <v>412</v>
      </c>
      <c r="F153" s="227"/>
      <c r="G153" s="227"/>
      <c r="H153" s="228"/>
      <c r="I153" s="184" t="s">
        <v>235</v>
      </c>
      <c r="J153" s="48"/>
      <c r="K153" s="49"/>
      <c r="L153" s="49"/>
      <c r="M153" s="137"/>
      <c r="N153" s="101" t="s">
        <v>0</v>
      </c>
      <c r="O153" s="103" t="str">
        <f t="shared" si="25"/>
        <v/>
      </c>
      <c r="P153" s="103"/>
      <c r="Q153" s="113"/>
      <c r="R153" s="114"/>
      <c r="S153" s="114"/>
      <c r="T153" s="114"/>
      <c r="U153" s="114"/>
      <c r="V153" s="103" t="str">
        <f t="shared" si="28"/>
        <v>no</v>
      </c>
      <c r="W153" s="157"/>
      <c r="X153" s="202"/>
      <c r="Y153" s="110"/>
      <c r="Z153" s="111"/>
      <c r="AA153" s="112"/>
      <c r="AB153" s="175"/>
      <c r="AC153" s="176"/>
      <c r="AD153" s="116"/>
      <c r="AE153" s="116"/>
      <c r="AF153" s="155" t="str">
        <f t="shared" si="29"/>
        <v/>
      </c>
      <c r="AG153" s="116"/>
      <c r="AH153" s="116"/>
      <c r="AI153" s="116"/>
      <c r="AJ153" s="116"/>
      <c r="AK153" s="155" t="str">
        <f t="shared" si="30"/>
        <v/>
      </c>
      <c r="AL153" s="116"/>
      <c r="AM153" s="116"/>
      <c r="AN153" s="115"/>
      <c r="AO153" s="116"/>
      <c r="AP153" s="155" t="str">
        <f t="shared" si="31"/>
        <v>.</v>
      </c>
      <c r="AQ153" s="117"/>
      <c r="AR153" s="50"/>
      <c r="AT153" s="51"/>
      <c r="AU153" s="51"/>
      <c r="AV153" s="52"/>
    </row>
    <row r="154" spans="1:48" ht="35.25" customHeight="1" x14ac:dyDescent="0.25">
      <c r="A154" s="153" t="str">
        <f t="shared" si="32"/>
        <v>Q7.4b.7a</v>
      </c>
      <c r="B154" s="20" t="s">
        <v>16</v>
      </c>
      <c r="C154" s="21" t="s">
        <v>207</v>
      </c>
      <c r="D154" s="76"/>
      <c r="E154" s="186"/>
      <c r="F154" s="227" t="s">
        <v>413</v>
      </c>
      <c r="G154" s="227"/>
      <c r="H154" s="228"/>
      <c r="I154" s="184"/>
      <c r="J154" s="48"/>
      <c r="K154" s="49"/>
      <c r="L154" s="49"/>
      <c r="M154" s="137"/>
      <c r="N154" s="101" t="s">
        <v>336</v>
      </c>
      <c r="O154" s="103" t="str">
        <f t="shared" si="25"/>
        <v/>
      </c>
      <c r="P154" s="103"/>
      <c r="Q154" s="113"/>
      <c r="R154" s="114"/>
      <c r="S154" s="114"/>
      <c r="T154" s="114"/>
      <c r="U154" s="114"/>
      <c r="V154" s="103" t="str">
        <f t="shared" si="28"/>
        <v>not applicable</v>
      </c>
      <c r="W154" s="157"/>
      <c r="X154" s="202"/>
      <c r="Y154" s="110"/>
      <c r="Z154" s="111"/>
      <c r="AA154" s="112"/>
      <c r="AB154" s="175"/>
      <c r="AC154" s="176"/>
      <c r="AD154" s="116"/>
      <c r="AE154" s="116"/>
      <c r="AF154" s="155" t="str">
        <f t="shared" si="29"/>
        <v/>
      </c>
      <c r="AG154" s="116"/>
      <c r="AH154" s="116"/>
      <c r="AI154" s="116"/>
      <c r="AJ154" s="116"/>
      <c r="AK154" s="155" t="str">
        <f t="shared" si="30"/>
        <v/>
      </c>
      <c r="AL154" s="116"/>
      <c r="AM154" s="116"/>
      <c r="AN154" s="115"/>
      <c r="AO154" s="116"/>
      <c r="AP154" s="155" t="str">
        <f t="shared" si="31"/>
        <v>.</v>
      </c>
      <c r="AQ154" s="117"/>
      <c r="AR154" s="50"/>
      <c r="AT154" s="51"/>
      <c r="AU154" s="51"/>
      <c r="AV154" s="52"/>
    </row>
    <row r="155" spans="1:48" ht="46" x14ac:dyDescent="0.25">
      <c r="A155" s="153" t="str">
        <f t="shared" si="32"/>
        <v>Q7.4b.8</v>
      </c>
      <c r="B155" s="20" t="s">
        <v>16</v>
      </c>
      <c r="C155" s="21" t="s">
        <v>208</v>
      </c>
      <c r="D155" s="76"/>
      <c r="E155" s="227" t="s">
        <v>278</v>
      </c>
      <c r="F155" s="227"/>
      <c r="G155" s="227"/>
      <c r="H155" s="228"/>
      <c r="I155" s="184" t="s">
        <v>236</v>
      </c>
      <c r="J155" s="48"/>
      <c r="K155" s="49"/>
      <c r="L155" s="49"/>
      <c r="M155" s="137"/>
      <c r="N155" s="101" t="s">
        <v>2</v>
      </c>
      <c r="O155" s="103" t="str">
        <f t="shared" si="25"/>
        <v/>
      </c>
      <c r="P155" s="103"/>
      <c r="Q155" s="113"/>
      <c r="R155" s="114"/>
      <c r="S155" s="114"/>
      <c r="T155" s="114"/>
      <c r="U155" s="114"/>
      <c r="V155" s="103" t="str">
        <f t="shared" si="28"/>
        <v>yes</v>
      </c>
      <c r="W155" s="157"/>
      <c r="X155" s="202"/>
      <c r="Y155" s="110"/>
      <c r="Z155" s="111"/>
      <c r="AA155" s="112"/>
      <c r="AB155" s="175"/>
      <c r="AC155" s="176"/>
      <c r="AD155" s="116"/>
      <c r="AE155" s="116"/>
      <c r="AF155" s="155" t="str">
        <f t="shared" si="29"/>
        <v/>
      </c>
      <c r="AG155" s="116"/>
      <c r="AH155" s="116"/>
      <c r="AI155" s="116"/>
      <c r="AJ155" s="116"/>
      <c r="AK155" s="155" t="str">
        <f t="shared" si="30"/>
        <v/>
      </c>
      <c r="AL155" s="116"/>
      <c r="AM155" s="116"/>
      <c r="AN155" s="115"/>
      <c r="AO155" s="116"/>
      <c r="AP155" s="155" t="str">
        <f t="shared" si="31"/>
        <v>.</v>
      </c>
      <c r="AQ155" s="117"/>
      <c r="AR155" s="50"/>
      <c r="AT155" s="51"/>
      <c r="AU155" s="51"/>
      <c r="AV155" s="52"/>
    </row>
    <row r="156" spans="1:48" ht="34.5" customHeight="1" thickBot="1" x14ac:dyDescent="0.3">
      <c r="A156" s="153" t="str">
        <f t="shared" si="32"/>
        <v>Q7.4b.8a</v>
      </c>
      <c r="B156" s="20" t="s">
        <v>16</v>
      </c>
      <c r="C156" s="21" t="s">
        <v>209</v>
      </c>
      <c r="D156" s="76"/>
      <c r="E156" s="186"/>
      <c r="F156" s="227" t="s">
        <v>277</v>
      </c>
      <c r="G156" s="227"/>
      <c r="H156" s="228"/>
      <c r="I156" s="184"/>
      <c r="J156" s="138"/>
      <c r="K156" s="160"/>
      <c r="L156" s="160"/>
      <c r="M156" s="139"/>
      <c r="N156" s="182" t="s">
        <v>541</v>
      </c>
      <c r="O156" s="103" t="str">
        <f t="shared" si="25"/>
        <v/>
      </c>
      <c r="P156" s="103"/>
      <c r="Q156" s="120"/>
      <c r="R156" s="121"/>
      <c r="S156" s="121"/>
      <c r="T156" s="121"/>
      <c r="U156" s="121"/>
      <c r="V156" s="120" t="str">
        <f t="shared" si="28"/>
        <v>3.5</v>
      </c>
      <c r="W156" s="161"/>
      <c r="X156" s="206"/>
      <c r="Y156" s="207"/>
      <c r="Z156" s="208"/>
      <c r="AA156" s="209"/>
      <c r="AB156" s="177"/>
      <c r="AC156" s="178"/>
      <c r="AD156" s="123"/>
      <c r="AE156" s="123"/>
      <c r="AF156" s="155" t="str">
        <f t="shared" si="29"/>
        <v/>
      </c>
      <c r="AG156" s="123"/>
      <c r="AH156" s="123"/>
      <c r="AI156" s="123"/>
      <c r="AJ156" s="123"/>
      <c r="AK156" s="155" t="str">
        <f t="shared" si="30"/>
        <v/>
      </c>
      <c r="AL156" s="123"/>
      <c r="AM156" s="123"/>
      <c r="AN156" s="122"/>
      <c r="AO156" s="123"/>
      <c r="AP156" s="162" t="str">
        <f t="shared" si="31"/>
        <v>.</v>
      </c>
      <c r="AQ156" s="124"/>
      <c r="AR156" s="50"/>
      <c r="AS156" s="58"/>
      <c r="AT156" s="59"/>
      <c r="AU156" s="59"/>
      <c r="AV156" s="60"/>
    </row>
    <row r="157" spans="1:48" x14ac:dyDescent="0.25">
      <c r="A157" s="33"/>
      <c r="B157" s="61"/>
      <c r="C157" s="33"/>
      <c r="D157" s="39"/>
      <c r="E157" s="39"/>
      <c r="F157" s="39"/>
      <c r="G157" s="39"/>
      <c r="H157" s="39"/>
      <c r="I157" s="62"/>
      <c r="J157" s="63"/>
      <c r="K157" s="63"/>
      <c r="L157" s="63"/>
      <c r="M157" s="64"/>
      <c r="N157" s="63"/>
      <c r="O157" s="63"/>
      <c r="P157" s="63"/>
      <c r="AB157" s="179"/>
      <c r="AC157" s="179"/>
      <c r="AF157" s="67"/>
      <c r="AK157" s="39"/>
      <c r="AR157" s="28"/>
    </row>
    <row r="158" spans="1:48" x14ac:dyDescent="0.25">
      <c r="A158" s="163"/>
      <c r="B158" s="163">
        <f>COUNTIF(B6:B156,"E")+ COUNTIF(B6:B156,"EC")+ COUNTIF(B6:B156,"N")+ COUNTIF(B6:B156,"ETS")</f>
        <v>112</v>
      </c>
      <c r="C158" s="163"/>
      <c r="D158" s="100"/>
      <c r="E158" s="100"/>
      <c r="F158" s="100"/>
      <c r="G158" s="100"/>
      <c r="H158" s="100"/>
      <c r="I158" s="164"/>
      <c r="J158" s="164"/>
      <c r="K158" s="164"/>
      <c r="L158" s="164"/>
      <c r="M158" s="164"/>
      <c r="N158" s="164"/>
      <c r="O158" s="164"/>
      <c r="P158" s="164"/>
      <c r="Q158" s="165"/>
      <c r="R158" s="164"/>
      <c r="S158" s="165"/>
      <c r="T158" s="164"/>
      <c r="U158" s="165"/>
      <c r="V158" s="164"/>
      <c r="W158" s="166"/>
      <c r="X158" s="164"/>
      <c r="Y158" s="164"/>
      <c r="Z158" s="164"/>
      <c r="AA158" s="164"/>
      <c r="AB158" s="180"/>
      <c r="AC158" s="180"/>
      <c r="AD158" s="166"/>
      <c r="AE158" s="166"/>
      <c r="AF158" s="166"/>
      <c r="AG158" s="166"/>
      <c r="AH158" s="167"/>
      <c r="AI158" s="168"/>
      <c r="AJ158" s="168"/>
      <c r="AK158" s="168"/>
      <c r="AL158" s="168"/>
      <c r="AM158" s="166"/>
      <c r="AN158" s="166"/>
      <c r="AO158" s="166"/>
      <c r="AP158" s="166"/>
      <c r="AQ158" s="166"/>
      <c r="AR158" s="100"/>
      <c r="AS158" s="100">
        <f>COUNTIF(AS6:AS156,"x")</f>
        <v>0</v>
      </c>
      <c r="AT158" s="100">
        <f>AS158/B158</f>
        <v>0</v>
      </c>
    </row>
    <row r="159" spans="1:48" ht="14.25" customHeight="1" x14ac:dyDescent="0.25">
      <c r="B159" s="28"/>
      <c r="H159" s="69"/>
      <c r="I159" s="69"/>
      <c r="J159" s="69"/>
      <c r="K159" s="69"/>
      <c r="AB159" s="179"/>
      <c r="AC159" s="179"/>
    </row>
    <row r="160" spans="1:48" ht="31.15" customHeight="1" x14ac:dyDescent="0.3">
      <c r="B160" s="68"/>
      <c r="H160" s="71"/>
      <c r="I160" s="71"/>
      <c r="J160" s="72"/>
      <c r="AB160" s="179"/>
      <c r="AC160" s="179"/>
    </row>
    <row r="161" spans="2:29" ht="100.9" customHeight="1" x14ac:dyDescent="0.25">
      <c r="B161" s="68"/>
      <c r="H161" s="73"/>
      <c r="I161" s="73"/>
      <c r="J161" s="74"/>
      <c r="AB161" s="179"/>
      <c r="AC161" s="179"/>
    </row>
    <row r="162" spans="2:29" x14ac:dyDescent="0.25">
      <c r="B162" s="68"/>
      <c r="I162" s="75"/>
      <c r="AB162" s="179"/>
      <c r="AC162" s="179"/>
    </row>
    <row r="163" spans="2:29" x14ac:dyDescent="0.25">
      <c r="B163" s="68"/>
      <c r="AB163" s="179"/>
      <c r="AC163" s="179"/>
    </row>
    <row r="164" spans="2:29" x14ac:dyDescent="0.25">
      <c r="B164" s="33"/>
      <c r="AB164" s="179"/>
      <c r="AC164" s="179"/>
    </row>
    <row r="165" spans="2:29" x14ac:dyDescent="0.25">
      <c r="AB165" s="179"/>
      <c r="AC165" s="179"/>
    </row>
    <row r="166" spans="2:29" x14ac:dyDescent="0.25">
      <c r="AB166" s="179"/>
      <c r="AC166" s="179"/>
    </row>
    <row r="167" spans="2:29" x14ac:dyDescent="0.25">
      <c r="AB167" s="179"/>
      <c r="AC167" s="179"/>
    </row>
    <row r="168" spans="2:29" x14ac:dyDescent="0.25">
      <c r="AB168" s="179"/>
      <c r="AC168" s="179"/>
    </row>
    <row r="169" spans="2:29" x14ac:dyDescent="0.25">
      <c r="AB169" s="179"/>
      <c r="AC169" s="179"/>
    </row>
    <row r="170" spans="2:29" x14ac:dyDescent="0.25">
      <c r="AB170" s="179"/>
      <c r="AC170" s="179"/>
    </row>
    <row r="171" spans="2:29" x14ac:dyDescent="0.25">
      <c r="AB171" s="179"/>
      <c r="AC171" s="179"/>
    </row>
    <row r="172" spans="2:29" x14ac:dyDescent="0.25">
      <c r="AB172" s="179"/>
      <c r="AC172" s="179"/>
    </row>
    <row r="173" spans="2:29" x14ac:dyDescent="0.25">
      <c r="AB173" s="179"/>
      <c r="AC173" s="179"/>
    </row>
    <row r="174" spans="2:29" x14ac:dyDescent="0.25">
      <c r="AB174" s="179"/>
      <c r="AC174" s="179"/>
    </row>
    <row r="175" spans="2:29" x14ac:dyDescent="0.25">
      <c r="AB175" s="179"/>
      <c r="AC175" s="179"/>
    </row>
    <row r="176" spans="2:29" x14ac:dyDescent="0.25">
      <c r="AB176" s="179"/>
      <c r="AC176" s="179"/>
    </row>
    <row r="177" spans="28:29" x14ac:dyDescent="0.25">
      <c r="AB177" s="179"/>
      <c r="AC177" s="179"/>
    </row>
    <row r="178" spans="28:29" x14ac:dyDescent="0.25">
      <c r="AB178" s="179"/>
      <c r="AC178" s="179"/>
    </row>
    <row r="179" spans="28:29" x14ac:dyDescent="0.25">
      <c r="AB179" s="179"/>
      <c r="AC179" s="179"/>
    </row>
    <row r="180" spans="28:29" x14ac:dyDescent="0.25">
      <c r="AB180" s="179"/>
      <c r="AC180" s="179"/>
    </row>
    <row r="181" spans="28:29" x14ac:dyDescent="0.25">
      <c r="AB181" s="179"/>
      <c r="AC181" s="179"/>
    </row>
    <row r="182" spans="28:29" x14ac:dyDescent="0.25">
      <c r="AB182" s="179"/>
      <c r="AC182" s="179"/>
    </row>
    <row r="183" spans="28:29" x14ac:dyDescent="0.25">
      <c r="AB183" s="179"/>
      <c r="AC183" s="179"/>
    </row>
    <row r="184" spans="28:29" x14ac:dyDescent="0.25">
      <c r="AB184" s="179"/>
      <c r="AC184" s="179"/>
    </row>
    <row r="185" spans="28:29" x14ac:dyDescent="0.25">
      <c r="AB185" s="179"/>
      <c r="AC185" s="179"/>
    </row>
    <row r="186" spans="28:29" x14ac:dyDescent="0.25">
      <c r="AB186" s="179"/>
      <c r="AC186" s="179"/>
    </row>
    <row r="187" spans="28:29" x14ac:dyDescent="0.25">
      <c r="AB187" s="179"/>
      <c r="AC187" s="179"/>
    </row>
    <row r="188" spans="28:29" x14ac:dyDescent="0.25">
      <c r="AB188" s="179"/>
      <c r="AC188" s="179"/>
    </row>
    <row r="189" spans="28:29" x14ac:dyDescent="0.25">
      <c r="AB189" s="179"/>
      <c r="AC189" s="179"/>
    </row>
    <row r="190" spans="28:29" x14ac:dyDescent="0.25">
      <c r="AB190" s="179"/>
      <c r="AC190" s="179"/>
    </row>
    <row r="191" spans="28:29" x14ac:dyDescent="0.25">
      <c r="AB191" s="179"/>
      <c r="AC191" s="179"/>
    </row>
    <row r="192" spans="28:29" x14ac:dyDescent="0.25">
      <c r="AB192" s="179"/>
      <c r="AC192" s="179"/>
    </row>
    <row r="193" spans="28:29" x14ac:dyDescent="0.25">
      <c r="AB193" s="179"/>
      <c r="AC193" s="179"/>
    </row>
    <row r="194" spans="28:29" x14ac:dyDescent="0.25">
      <c r="AB194" s="179"/>
      <c r="AC194" s="179"/>
    </row>
    <row r="195" spans="28:29" x14ac:dyDescent="0.25">
      <c r="AB195" s="179"/>
      <c r="AC195" s="179"/>
    </row>
    <row r="196" spans="28:29" x14ac:dyDescent="0.25">
      <c r="AB196" s="179"/>
      <c r="AC196" s="179"/>
    </row>
    <row r="197" spans="28:29" x14ac:dyDescent="0.25">
      <c r="AB197" s="179"/>
      <c r="AC197" s="179"/>
    </row>
    <row r="198" spans="28:29" x14ac:dyDescent="0.25">
      <c r="AB198" s="179"/>
      <c r="AC198" s="179"/>
    </row>
    <row r="199" spans="28:29" x14ac:dyDescent="0.25">
      <c r="AB199" s="179"/>
      <c r="AC199" s="179"/>
    </row>
    <row r="200" spans="28:29" x14ac:dyDescent="0.25">
      <c r="AB200" s="179"/>
      <c r="AC200" s="179"/>
    </row>
    <row r="201" spans="28:29" x14ac:dyDescent="0.25">
      <c r="AB201" s="179"/>
      <c r="AC201" s="179"/>
    </row>
    <row r="202" spans="28:29" x14ac:dyDescent="0.25">
      <c r="AB202" s="179"/>
      <c r="AC202" s="179"/>
    </row>
    <row r="203" spans="28:29" x14ac:dyDescent="0.25">
      <c r="AB203" s="179"/>
      <c r="AC203" s="179"/>
    </row>
    <row r="204" spans="28:29" x14ac:dyDescent="0.25">
      <c r="AB204" s="179"/>
      <c r="AC204" s="179"/>
    </row>
    <row r="205" spans="28:29" x14ac:dyDescent="0.25">
      <c r="AB205" s="179"/>
      <c r="AC205" s="179"/>
    </row>
    <row r="206" spans="28:29" x14ac:dyDescent="0.25">
      <c r="AB206" s="179"/>
      <c r="AC206" s="179"/>
    </row>
    <row r="207" spans="28:29" x14ac:dyDescent="0.25">
      <c r="AB207" s="179"/>
      <c r="AC207" s="179"/>
    </row>
    <row r="208" spans="28:29" x14ac:dyDescent="0.25">
      <c r="AB208" s="179"/>
      <c r="AC208" s="179"/>
    </row>
    <row r="209" spans="28:29" x14ac:dyDescent="0.25">
      <c r="AB209" s="179"/>
      <c r="AC209" s="179"/>
    </row>
    <row r="210" spans="28:29" x14ac:dyDescent="0.25">
      <c r="AB210" s="179"/>
      <c r="AC210" s="179"/>
    </row>
    <row r="211" spans="28:29" x14ac:dyDescent="0.25">
      <c r="AB211" s="179"/>
      <c r="AC211" s="179"/>
    </row>
    <row r="212" spans="28:29" x14ac:dyDescent="0.25">
      <c r="AB212" s="179"/>
      <c r="AC212" s="179"/>
    </row>
    <row r="213" spans="28:29" x14ac:dyDescent="0.25">
      <c r="AB213" s="179"/>
      <c r="AC213" s="179"/>
    </row>
    <row r="214" spans="28:29" x14ac:dyDescent="0.25">
      <c r="AB214" s="179"/>
      <c r="AC214" s="179"/>
    </row>
    <row r="215" spans="28:29" x14ac:dyDescent="0.25">
      <c r="AB215" s="179"/>
      <c r="AC215" s="179"/>
    </row>
    <row r="216" spans="28:29" x14ac:dyDescent="0.25">
      <c r="AB216" s="179"/>
      <c r="AC216" s="179"/>
    </row>
    <row r="217" spans="28:29" x14ac:dyDescent="0.25">
      <c r="AB217" s="179"/>
      <c r="AC217" s="179"/>
    </row>
    <row r="218" spans="28:29" x14ac:dyDescent="0.25">
      <c r="AB218" s="179"/>
      <c r="AC218" s="179"/>
    </row>
    <row r="219" spans="28:29" x14ac:dyDescent="0.25">
      <c r="AB219" s="179"/>
      <c r="AC219" s="179"/>
    </row>
    <row r="220" spans="28:29" x14ac:dyDescent="0.25">
      <c r="AB220" s="179"/>
      <c r="AC220" s="179"/>
    </row>
    <row r="221" spans="28:29" x14ac:dyDescent="0.25">
      <c r="AB221" s="179"/>
      <c r="AC221" s="179"/>
    </row>
    <row r="222" spans="28:29" x14ac:dyDescent="0.25">
      <c r="AB222" s="179"/>
      <c r="AC222" s="179"/>
    </row>
    <row r="223" spans="28:29" x14ac:dyDescent="0.25">
      <c r="AB223" s="179"/>
      <c r="AC223" s="179"/>
    </row>
    <row r="224" spans="28:29" x14ac:dyDescent="0.25">
      <c r="AB224" s="179"/>
      <c r="AC224" s="179"/>
    </row>
    <row r="225" spans="28:29" x14ac:dyDescent="0.25">
      <c r="AB225" s="179"/>
      <c r="AC225" s="179"/>
    </row>
    <row r="226" spans="28:29" x14ac:dyDescent="0.25">
      <c r="AB226" s="179"/>
      <c r="AC226" s="179"/>
    </row>
    <row r="227" spans="28:29" x14ac:dyDescent="0.25">
      <c r="AB227" s="179"/>
      <c r="AC227" s="179"/>
    </row>
    <row r="228" spans="28:29" x14ac:dyDescent="0.25">
      <c r="AB228" s="179"/>
      <c r="AC228" s="179"/>
    </row>
    <row r="229" spans="28:29" x14ac:dyDescent="0.25">
      <c r="AB229" s="179"/>
      <c r="AC229" s="179"/>
    </row>
    <row r="230" spans="28:29" x14ac:dyDescent="0.25">
      <c r="AB230" s="179"/>
      <c r="AC230" s="179"/>
    </row>
    <row r="231" spans="28:29" x14ac:dyDescent="0.25">
      <c r="AB231" s="179"/>
      <c r="AC231" s="179"/>
    </row>
    <row r="232" spans="28:29" x14ac:dyDescent="0.25">
      <c r="AB232" s="179"/>
      <c r="AC232" s="179"/>
    </row>
    <row r="233" spans="28:29" x14ac:dyDescent="0.25">
      <c r="AB233" s="179"/>
      <c r="AC233" s="179"/>
    </row>
    <row r="234" spans="28:29" x14ac:dyDescent="0.25">
      <c r="AB234" s="179"/>
      <c r="AC234" s="179"/>
    </row>
    <row r="235" spans="28:29" x14ac:dyDescent="0.25">
      <c r="AB235" s="179"/>
      <c r="AC235" s="179"/>
    </row>
    <row r="236" spans="28:29" x14ac:dyDescent="0.25">
      <c r="AB236" s="179"/>
      <c r="AC236" s="179"/>
    </row>
    <row r="237" spans="28:29" x14ac:dyDescent="0.25">
      <c r="AB237" s="179"/>
      <c r="AC237" s="179"/>
    </row>
    <row r="238" spans="28:29" x14ac:dyDescent="0.25">
      <c r="AB238" s="179"/>
      <c r="AC238" s="179"/>
    </row>
    <row r="239" spans="28:29" x14ac:dyDescent="0.25">
      <c r="AB239" s="179"/>
      <c r="AC239" s="179"/>
    </row>
    <row r="240" spans="28:29" x14ac:dyDescent="0.25">
      <c r="AB240" s="179"/>
      <c r="AC240" s="179"/>
    </row>
    <row r="241" spans="28:29" x14ac:dyDescent="0.25">
      <c r="AB241" s="179"/>
      <c r="AC241" s="179"/>
    </row>
    <row r="242" spans="28:29" x14ac:dyDescent="0.25">
      <c r="AB242" s="179"/>
      <c r="AC242" s="179"/>
    </row>
    <row r="243" spans="28:29" x14ac:dyDescent="0.25">
      <c r="AB243" s="179"/>
      <c r="AC243" s="179"/>
    </row>
    <row r="244" spans="28:29" x14ac:dyDescent="0.25">
      <c r="AB244" s="179"/>
      <c r="AC244" s="179"/>
    </row>
    <row r="245" spans="28:29" x14ac:dyDescent="0.25">
      <c r="AB245" s="179"/>
      <c r="AC245" s="179"/>
    </row>
    <row r="246" spans="28:29" x14ac:dyDescent="0.25">
      <c r="AB246" s="179"/>
      <c r="AC246" s="179"/>
    </row>
    <row r="247" spans="28:29" x14ac:dyDescent="0.25">
      <c r="AB247" s="179"/>
      <c r="AC247" s="179"/>
    </row>
    <row r="248" spans="28:29" x14ac:dyDescent="0.25">
      <c r="AB248" s="179"/>
      <c r="AC248" s="179"/>
    </row>
    <row r="249" spans="28:29" x14ac:dyDescent="0.25">
      <c r="AB249" s="179"/>
      <c r="AC249" s="179"/>
    </row>
    <row r="250" spans="28:29" x14ac:dyDescent="0.25">
      <c r="AB250" s="179"/>
      <c r="AC250" s="179"/>
    </row>
    <row r="251" spans="28:29" x14ac:dyDescent="0.25">
      <c r="AB251" s="179"/>
      <c r="AC251" s="179"/>
    </row>
    <row r="252" spans="28:29" x14ac:dyDescent="0.25">
      <c r="AB252" s="179"/>
      <c r="AC252" s="179"/>
    </row>
    <row r="253" spans="28:29" x14ac:dyDescent="0.25">
      <c r="AB253" s="179"/>
      <c r="AC253" s="179"/>
    </row>
    <row r="254" spans="28:29" x14ac:dyDescent="0.25">
      <c r="AB254" s="179"/>
      <c r="AC254" s="179"/>
    </row>
    <row r="255" spans="28:29" x14ac:dyDescent="0.25">
      <c r="AB255" s="179"/>
      <c r="AC255" s="179"/>
    </row>
    <row r="256" spans="28:29" x14ac:dyDescent="0.25">
      <c r="AB256" s="179"/>
      <c r="AC256" s="179"/>
    </row>
    <row r="257" spans="28:29" x14ac:dyDescent="0.25">
      <c r="AB257" s="179"/>
      <c r="AC257" s="179"/>
    </row>
    <row r="258" spans="28:29" x14ac:dyDescent="0.25">
      <c r="AB258" s="179"/>
      <c r="AC258" s="179"/>
    </row>
    <row r="259" spans="28:29" x14ac:dyDescent="0.25">
      <c r="AB259" s="179"/>
      <c r="AC259" s="179"/>
    </row>
    <row r="260" spans="28:29" x14ac:dyDescent="0.25">
      <c r="AB260" s="179"/>
      <c r="AC260" s="179"/>
    </row>
    <row r="261" spans="28:29" x14ac:dyDescent="0.25">
      <c r="AB261" s="179"/>
      <c r="AC261" s="179"/>
    </row>
    <row r="262" spans="28:29" x14ac:dyDescent="0.25">
      <c r="AB262" s="179"/>
      <c r="AC262" s="179"/>
    </row>
    <row r="263" spans="28:29" x14ac:dyDescent="0.25">
      <c r="AB263" s="179"/>
      <c r="AC263" s="179"/>
    </row>
    <row r="264" spans="28:29" x14ac:dyDescent="0.25">
      <c r="AB264" s="179"/>
      <c r="AC264" s="179"/>
    </row>
    <row r="265" spans="28:29" x14ac:dyDescent="0.25">
      <c r="AB265" s="179"/>
      <c r="AC265" s="179"/>
    </row>
    <row r="266" spans="28:29" x14ac:dyDescent="0.25">
      <c r="AB266" s="179"/>
      <c r="AC266" s="179"/>
    </row>
    <row r="267" spans="28:29" x14ac:dyDescent="0.25">
      <c r="AB267" s="179"/>
      <c r="AC267" s="179"/>
    </row>
    <row r="268" spans="28:29" x14ac:dyDescent="0.25">
      <c r="AB268" s="179"/>
      <c r="AC268" s="179"/>
    </row>
    <row r="269" spans="28:29" x14ac:dyDescent="0.25">
      <c r="AB269" s="179"/>
      <c r="AC269" s="179"/>
    </row>
    <row r="270" spans="28:29" x14ac:dyDescent="0.25">
      <c r="AB270" s="179"/>
      <c r="AC270" s="179"/>
    </row>
    <row r="271" spans="28:29" x14ac:dyDescent="0.25">
      <c r="AB271" s="179"/>
      <c r="AC271" s="179"/>
    </row>
    <row r="272" spans="28:29" x14ac:dyDescent="0.25">
      <c r="AB272" s="179"/>
      <c r="AC272" s="179"/>
    </row>
    <row r="273" spans="28:29" x14ac:dyDescent="0.25">
      <c r="AB273" s="179"/>
      <c r="AC273" s="179"/>
    </row>
    <row r="274" spans="28:29" x14ac:dyDescent="0.25">
      <c r="AB274" s="179"/>
      <c r="AC274" s="179"/>
    </row>
    <row r="275" spans="28:29" x14ac:dyDescent="0.25">
      <c r="AB275" s="179"/>
      <c r="AC275" s="179"/>
    </row>
    <row r="276" spans="28:29" x14ac:dyDescent="0.25">
      <c r="AB276" s="179"/>
      <c r="AC276" s="179"/>
    </row>
    <row r="277" spans="28:29" x14ac:dyDescent="0.25">
      <c r="AB277" s="179"/>
      <c r="AC277" s="179"/>
    </row>
    <row r="278" spans="28:29" x14ac:dyDescent="0.25">
      <c r="AB278" s="179"/>
      <c r="AC278" s="179"/>
    </row>
    <row r="279" spans="28:29" x14ac:dyDescent="0.25">
      <c r="AB279" s="179"/>
      <c r="AC279" s="179"/>
    </row>
    <row r="280" spans="28:29" x14ac:dyDescent="0.25">
      <c r="AB280" s="179"/>
      <c r="AC280" s="179"/>
    </row>
    <row r="281" spans="28:29" x14ac:dyDescent="0.25">
      <c r="AB281" s="179"/>
      <c r="AC281" s="179"/>
    </row>
    <row r="282" spans="28:29" x14ac:dyDescent="0.25">
      <c r="AB282" s="179"/>
      <c r="AC282" s="179"/>
    </row>
    <row r="283" spans="28:29" x14ac:dyDescent="0.25">
      <c r="AB283" s="179"/>
      <c r="AC283" s="179"/>
    </row>
    <row r="284" spans="28:29" x14ac:dyDescent="0.25">
      <c r="AB284" s="179"/>
      <c r="AC284" s="179"/>
    </row>
    <row r="285" spans="28:29" x14ac:dyDescent="0.25">
      <c r="AB285" s="179"/>
      <c r="AC285" s="179"/>
    </row>
    <row r="286" spans="28:29" x14ac:dyDescent="0.25">
      <c r="AB286" s="179"/>
      <c r="AC286" s="179"/>
    </row>
    <row r="287" spans="28:29" x14ac:dyDescent="0.25">
      <c r="AB287" s="179"/>
      <c r="AC287" s="179"/>
    </row>
    <row r="288" spans="28:29" x14ac:dyDescent="0.25">
      <c r="AB288" s="179"/>
      <c r="AC288" s="179"/>
    </row>
    <row r="289" spans="28:29" x14ac:dyDescent="0.25">
      <c r="AB289" s="179"/>
      <c r="AC289" s="179"/>
    </row>
    <row r="290" spans="28:29" x14ac:dyDescent="0.25">
      <c r="AB290" s="179"/>
      <c r="AC290" s="179"/>
    </row>
    <row r="291" spans="28:29" x14ac:dyDescent="0.25">
      <c r="AB291" s="179"/>
      <c r="AC291" s="179"/>
    </row>
    <row r="292" spans="28:29" x14ac:dyDescent="0.25">
      <c r="AB292" s="179"/>
      <c r="AC292" s="179"/>
    </row>
    <row r="293" spans="28:29" x14ac:dyDescent="0.25">
      <c r="AB293" s="179"/>
      <c r="AC293" s="179"/>
    </row>
    <row r="294" spans="28:29" x14ac:dyDescent="0.25">
      <c r="AB294" s="179"/>
      <c r="AC294" s="179"/>
    </row>
    <row r="295" spans="28:29" x14ac:dyDescent="0.25">
      <c r="AB295" s="179"/>
      <c r="AC295" s="179"/>
    </row>
    <row r="296" spans="28:29" x14ac:dyDescent="0.25">
      <c r="AB296" s="179"/>
      <c r="AC296" s="179"/>
    </row>
    <row r="297" spans="28:29" x14ac:dyDescent="0.25">
      <c r="AB297" s="179"/>
      <c r="AC297" s="179"/>
    </row>
    <row r="298" spans="28:29" x14ac:dyDescent="0.25">
      <c r="AB298" s="179"/>
      <c r="AC298" s="179"/>
    </row>
    <row r="299" spans="28:29" x14ac:dyDescent="0.25">
      <c r="AB299" s="179"/>
      <c r="AC299" s="179"/>
    </row>
    <row r="300" spans="28:29" x14ac:dyDescent="0.25">
      <c r="AB300" s="179"/>
      <c r="AC300" s="179"/>
    </row>
  </sheetData>
  <sheetProtection algorithmName="SHA-512" hashValue="E99U3wLteC7ecPWNdCoKGQ1rAps/UnTzcJY0cIyUZrMFkIKPXXYmNtyJSaZMwzb8dsVAKYGNCK4li/XUG2QRYQ==" saltValue="SXIUGQK7+M3sA0IWieW3Dg==" spinCount="100000" sheet="1" objects="1" scenarios="1"/>
  <dataConsolidate/>
  <mergeCells count="171">
    <mergeCell ref="I108:I110"/>
    <mergeCell ref="I63:I65"/>
    <mergeCell ref="F66:H66"/>
    <mergeCell ref="G147:H147"/>
    <mergeCell ref="G148:H148"/>
    <mergeCell ref="G149:H149"/>
    <mergeCell ref="G150:H150"/>
    <mergeCell ref="G124:H124"/>
    <mergeCell ref="G125:H125"/>
    <mergeCell ref="G126:H126"/>
    <mergeCell ref="G127:H127"/>
    <mergeCell ref="F68:H68"/>
    <mergeCell ref="F69:H69"/>
    <mergeCell ref="F70:H70"/>
    <mergeCell ref="F71:H71"/>
    <mergeCell ref="F72:H72"/>
    <mergeCell ref="F73:H73"/>
    <mergeCell ref="F74:H74"/>
    <mergeCell ref="F75:H75"/>
    <mergeCell ref="E107:H107"/>
    <mergeCell ref="E108:H108"/>
    <mergeCell ref="E81:H81"/>
    <mergeCell ref="E83:H83"/>
    <mergeCell ref="E80:H80"/>
    <mergeCell ref="F115:H115"/>
    <mergeCell ref="I140:I144"/>
    <mergeCell ref="F152:H152"/>
    <mergeCell ref="E153:H153"/>
    <mergeCell ref="F154:H154"/>
    <mergeCell ref="E139:H139"/>
    <mergeCell ref="F140:H140"/>
    <mergeCell ref="G141:H141"/>
    <mergeCell ref="E130:H130"/>
    <mergeCell ref="G118:H118"/>
    <mergeCell ref="G119:H119"/>
    <mergeCell ref="G120:H120"/>
    <mergeCell ref="G121:H121"/>
    <mergeCell ref="E122:H122"/>
    <mergeCell ref="F123:H123"/>
    <mergeCell ref="F129:H129"/>
    <mergeCell ref="E22:H22"/>
    <mergeCell ref="D4:H4"/>
    <mergeCell ref="E9:H9"/>
    <mergeCell ref="G142:H142"/>
    <mergeCell ref="G143:H143"/>
    <mergeCell ref="G144:H144"/>
    <mergeCell ref="E145:H145"/>
    <mergeCell ref="F146:H146"/>
    <mergeCell ref="F131:H131"/>
    <mergeCell ref="E132:H132"/>
    <mergeCell ref="F133:H133"/>
    <mergeCell ref="E134:H134"/>
    <mergeCell ref="E135:H135"/>
    <mergeCell ref="F136:H136"/>
    <mergeCell ref="E137:H137"/>
    <mergeCell ref="F138:H138"/>
    <mergeCell ref="F59:H59"/>
    <mergeCell ref="F60:H60"/>
    <mergeCell ref="E116:H116"/>
    <mergeCell ref="F117:H117"/>
    <mergeCell ref="E128:H128"/>
    <mergeCell ref="E110:H110"/>
    <mergeCell ref="E111:H111"/>
    <mergeCell ref="E112:H112"/>
    <mergeCell ref="E155:H155"/>
    <mergeCell ref="F156:H156"/>
    <mergeCell ref="E93:H93"/>
    <mergeCell ref="E94:H94"/>
    <mergeCell ref="E95:H95"/>
    <mergeCell ref="F23:H23"/>
    <mergeCell ref="F24:H24"/>
    <mergeCell ref="E25:H25"/>
    <mergeCell ref="F27:H27"/>
    <mergeCell ref="F26:H26"/>
    <mergeCell ref="E45:H45"/>
    <mergeCell ref="F46:H46"/>
    <mergeCell ref="F47:H47"/>
    <mergeCell ref="F48:H48"/>
    <mergeCell ref="F49:H49"/>
    <mergeCell ref="F50:H50"/>
    <mergeCell ref="F51:H51"/>
    <mergeCell ref="F52:H52"/>
    <mergeCell ref="F55:H55"/>
    <mergeCell ref="F54:H54"/>
    <mergeCell ref="F53:H53"/>
    <mergeCell ref="F56:H56"/>
    <mergeCell ref="E151:H151"/>
    <mergeCell ref="F58:H58"/>
    <mergeCell ref="I25:I27"/>
    <mergeCell ref="D28:H28"/>
    <mergeCell ref="E29:H29"/>
    <mergeCell ref="E30:H30"/>
    <mergeCell ref="D31:H31"/>
    <mergeCell ref="D32:H32"/>
    <mergeCell ref="E33:H33"/>
    <mergeCell ref="F43:H43"/>
    <mergeCell ref="F44:H44"/>
    <mergeCell ref="I41:I44"/>
    <mergeCell ref="I33:I34"/>
    <mergeCell ref="E34:H34"/>
    <mergeCell ref="E35:H35"/>
    <mergeCell ref="F36:H36"/>
    <mergeCell ref="F37:H37"/>
    <mergeCell ref="F38:H38"/>
    <mergeCell ref="F39:H39"/>
    <mergeCell ref="F40:H40"/>
    <mergeCell ref="F41:H41"/>
    <mergeCell ref="F42:H42"/>
    <mergeCell ref="D106:H106"/>
    <mergeCell ref="E91:H91"/>
    <mergeCell ref="E92:H92"/>
    <mergeCell ref="E102:H102"/>
    <mergeCell ref="E103:H103"/>
    <mergeCell ref="E99:H99"/>
    <mergeCell ref="E100:H100"/>
    <mergeCell ref="E90:H90"/>
    <mergeCell ref="I76:I79"/>
    <mergeCell ref="E62:H62"/>
    <mergeCell ref="F63:H63"/>
    <mergeCell ref="F64:H64"/>
    <mergeCell ref="F65:H65"/>
    <mergeCell ref="F67:H67"/>
    <mergeCell ref="E82:H82"/>
    <mergeCell ref="E96:H96"/>
    <mergeCell ref="E97:H97"/>
    <mergeCell ref="E98:H98"/>
    <mergeCell ref="F113:H113"/>
    <mergeCell ref="E86:H86"/>
    <mergeCell ref="E87:H87"/>
    <mergeCell ref="E88:H88"/>
    <mergeCell ref="E89:H89"/>
    <mergeCell ref="I117:I121"/>
    <mergeCell ref="I71:I72"/>
    <mergeCell ref="I74:I75"/>
    <mergeCell ref="D5:H5"/>
    <mergeCell ref="I102:I103"/>
    <mergeCell ref="F76:H76"/>
    <mergeCell ref="F77:H77"/>
    <mergeCell ref="F78:H78"/>
    <mergeCell ref="F79:H79"/>
    <mergeCell ref="E84:H84"/>
    <mergeCell ref="D85:H85"/>
    <mergeCell ref="E101:H101"/>
    <mergeCell ref="E109:H109"/>
    <mergeCell ref="I53:I56"/>
    <mergeCell ref="E57:H57"/>
    <mergeCell ref="E114:H114"/>
    <mergeCell ref="D104:H104"/>
    <mergeCell ref="E105:H105"/>
    <mergeCell ref="F61:H61"/>
    <mergeCell ref="J3:M3"/>
    <mergeCell ref="N3:W3"/>
    <mergeCell ref="AB3:AQ3"/>
    <mergeCell ref="AS3:AV3"/>
    <mergeCell ref="E19:H19"/>
    <mergeCell ref="I19:I21"/>
    <mergeCell ref="F20:H20"/>
    <mergeCell ref="F21:H21"/>
    <mergeCell ref="F11:H11"/>
    <mergeCell ref="F12:H12"/>
    <mergeCell ref="E13:H13"/>
    <mergeCell ref="E16:H16"/>
    <mergeCell ref="I13:I15"/>
    <mergeCell ref="F17:H17"/>
    <mergeCell ref="F18:H18"/>
    <mergeCell ref="I16:I18"/>
    <mergeCell ref="E10:H10"/>
    <mergeCell ref="E6:H6"/>
    <mergeCell ref="E7:H7"/>
    <mergeCell ref="D8:H8"/>
    <mergeCell ref="X3:AA3"/>
  </mergeCells>
  <conditionalFormatting sqref="P14 AB14 AD14 AG14 AI14 AL14 AN14">
    <cfRule type="expression" dxfId="116" priority="117">
      <formula>OR(AND(P11="required depending on outlet size",LEFT(P14,14)="not applicable"),AND(P11="not required",LEFT(P14,14)&lt;&gt;"not applicable"),AND(P11="always required",LEFT(P14,14)&lt;&gt;"not applicable"))</formula>
    </cfRule>
  </conditionalFormatting>
  <conditionalFormatting sqref="P15 AB15 AD15 AG15 AI15 AL15 AN15">
    <cfRule type="expression" dxfId="115" priority="116">
      <formula>OR(AND(P12="required depending on outlet size",LEFT(P15,14)="not applicable"),AND(P12="not required",LEFT(P15,14)&lt;&gt;"not applicable"),AND(P12="always required",LEFT(P15,14)&lt;&gt;"not applicable"))</formula>
    </cfRule>
  </conditionalFormatting>
  <conditionalFormatting sqref="P20 AB20 AD20 AG20 AI20 AL20 AN20">
    <cfRule type="expression" dxfId="114" priority="115">
      <formula>OR(AND(P17="required depending on outlet size",LEFT(P20,14)="not applicable"),AND(P17="not required",LEFT(P20,14)&lt;&gt;"not applicable"),AND(P17="always required",LEFT(P20,14)&lt;&gt;"not applicable"))</formula>
    </cfRule>
  </conditionalFormatting>
  <conditionalFormatting sqref="P21 AB21 AD21 AG21 AI21 AL21 AN21">
    <cfRule type="expression" dxfId="113" priority="114">
      <formula>OR(AND(P18="required depending on outlet size",LEFT(P21,14)="not applicable"),AND(P18="not required",LEFT(P21,14)&lt;&gt;"not applicable"),AND(P18="always required",LEFT(P21,14)&lt;&gt;"not applicable"))</formula>
    </cfRule>
  </conditionalFormatting>
  <conditionalFormatting sqref="P26 AB26 AD26 AG26 AI26 AL26 AN26">
    <cfRule type="expression" dxfId="112" priority="113">
      <formula>OR(AND(P23="required depending on outlet size",LEFT(P15,14)="not applicable"),AND(P23="not required",LEFT(P15,14)&lt;&gt;"not applicable"),AND(P23="always required",LEFT(P15,14)&lt;&gt;"not applicable"))</formula>
    </cfRule>
  </conditionalFormatting>
  <conditionalFormatting sqref="P27 AB27 AD27 AG27 AI27 AL27 AN27">
    <cfRule type="expression" dxfId="111" priority="112">
      <formula>OR(AND(P24="required depending on outlet size",LEFT(P15,14)="not applicable"),AND(P24="not required",LEFT(P15,14)&lt;&gt;"not applicable"),AND(P24="always required",LEFT(P15,14)&lt;&gt;"not applicable"))</formula>
    </cfRule>
  </conditionalFormatting>
  <conditionalFormatting sqref="P72 AB72 AD72 AG72 AI72 AL72 AN72">
    <cfRule type="expression" dxfId="110" priority="111">
      <formula>OR(AND(P71="no",LEFT(P72,14)="not applicable"),AND(P71="yes",LEFT(P72,14)&lt;&gt;"not applicable"))</formula>
    </cfRule>
  </conditionalFormatting>
  <conditionalFormatting sqref="P81 AB81 AD81 AG81 AI81 AL81 AN81">
    <cfRule type="expression" dxfId="109" priority="110">
      <formula>OR(AND(P80="yes",LEFT(P81,14)="not applicable"),AND(P80="no",LEFT(P81,14)&lt;&gt;"not applicable"))</formula>
    </cfRule>
  </conditionalFormatting>
  <conditionalFormatting sqref="P113 AB113 AD113 AG113 AI113 AL113 AN113">
    <cfRule type="expression" dxfId="108" priority="109">
      <formula>OR(AND(P112="yes",LEFT(P113,14)="not applicable"),AND(P112="no",LEFT(P113,14)&lt;&gt;"not applicable"))</formula>
    </cfRule>
  </conditionalFormatting>
  <conditionalFormatting sqref="P115 AB115 AD115 AG115 AI115 AL115 AN115">
    <cfRule type="expression" dxfId="107" priority="108">
      <formula>OR(AND(P114="yes",LEFT(P115,14)="not applicable"),AND(P114="no",LEFT(P115,14)&lt;&gt;"not applicable"))</formula>
    </cfRule>
  </conditionalFormatting>
  <conditionalFormatting sqref="P118 AB118 AD118 AG118 AI118 AL118 AN118">
    <cfRule type="expression" dxfId="106" priority="107">
      <formula>OR(AND(P116="yes",LEFT(P118,14)="not applicable"),AND(P116="no",LEFT(P118,14)&lt;&gt;"not applicable"))</formula>
    </cfRule>
  </conditionalFormatting>
  <conditionalFormatting sqref="P119 AB119 AD119 AG119 AI119 AL119 AN119">
    <cfRule type="expression" dxfId="105" priority="106">
      <formula>OR(AND(P116="yes",LEFT(P119,14)="not applicable"),AND(P116="no",LEFT(P119,14)&lt;&gt;"not applicable"))</formula>
    </cfRule>
  </conditionalFormatting>
  <conditionalFormatting sqref="P120 AB120 AD120 AG120 AI120 AL120 AN120">
    <cfRule type="expression" dxfId="104" priority="105">
      <formula>OR(AND(P116="yes",LEFT(P120,14)="not applicable"),AND(P116="no",LEFT(P120,14)&lt;&gt;"not applicable"))</formula>
    </cfRule>
  </conditionalFormatting>
  <conditionalFormatting sqref="P121 AB121 AD121 AG121 AI121 AL121 AN121">
    <cfRule type="expression" dxfId="103" priority="104">
      <formula>OR(AND(P116="yes",LEFT(P121,14)="not applicable"),AND(P116="no",LEFT(P121,14)&lt;&gt;"not applicable"))</formula>
    </cfRule>
  </conditionalFormatting>
  <conditionalFormatting sqref="P124 AB124 AD124 AG124 AI124 AL124 AN124">
    <cfRule type="expression" dxfId="102" priority="103">
      <formula>OR(AND(P122="yes",LEFT(P124,14)="not applicable"),AND(P122="no",LEFT(P124,14)&lt;&gt;"not applicable"))</formula>
    </cfRule>
  </conditionalFormatting>
  <conditionalFormatting sqref="P113 AB113 AD125 AG125 AI125 AL125 AN125">
    <cfRule type="expression" dxfId="101" priority="102">
      <formula>OR(AND(P110="yes",LEFT(P113,14)="not applicable"),AND(P110="no",LEFT(P113,14)&lt;&gt;"not applicable"))</formula>
    </cfRule>
  </conditionalFormatting>
  <conditionalFormatting sqref="P125 AB125 AD125 AG125 AI125 AL125 AN125">
    <cfRule type="expression" dxfId="100" priority="101">
      <formula>OR(AND(P122="yes",LEFT(P125,14)="not applicable"),AND(P122="no",LEFT(P125,14)&lt;&gt;"not applicable"))</formula>
    </cfRule>
  </conditionalFormatting>
  <conditionalFormatting sqref="P126 AB126 AD126 AG126 AI126 AL126 AN126">
    <cfRule type="expression" dxfId="99" priority="100">
      <formula>OR(AND(P122="yes",LEFT(P126,14)="not applicable"),AND(P122="no",LEFT(P126,14)&lt;&gt;"not applicable"))</formula>
    </cfRule>
  </conditionalFormatting>
  <conditionalFormatting sqref="P127 AB127 AD127 AG127 AI127 AL127 AN127">
    <cfRule type="expression" dxfId="98" priority="99">
      <formula>OR(AND(P122="yes",LEFT(P127,14)="not applicable"),AND(P122="no",LEFT(P127,14)&lt;&gt;"not applicable"))</formula>
    </cfRule>
  </conditionalFormatting>
  <conditionalFormatting sqref="P129 AB129 AD129 AG129 AI129 AL129 AN129">
    <cfRule type="expression" dxfId="97" priority="98">
      <formula>OR(AND(P128="yes",LEFT(P129,14)="not applicable"),AND(P128="no",LEFT(P129,14)&lt;&gt;"not applicable"))</formula>
    </cfRule>
  </conditionalFormatting>
  <conditionalFormatting sqref="P130 AB130 AD130 AG130 AI130 AL130 AN130">
    <cfRule type="expression" dxfId="96" priority="97">
      <formula>OR(AND(P129="yes",LEFT(P130,14)="not applicable"),AND(P129="no",LEFT(P130,14)&lt;&gt;"not applicable"))</formula>
    </cfRule>
  </conditionalFormatting>
  <conditionalFormatting sqref="P131 AB131 AD131 AG131 AI131 AL131 AN131">
    <cfRule type="expression" dxfId="95" priority="96">
      <formula>OR(AND(P130="yes",LEFT(P131,14)="not applicable"),AND(P130="no",LEFT(P131,14)&lt;&gt;"not applicable"))</formula>
    </cfRule>
  </conditionalFormatting>
  <conditionalFormatting sqref="P133 AB133 AD133 AI133 AL133 AN133">
    <cfRule type="expression" dxfId="94" priority="95">
      <formula>OR(AND(P132="yes",LEFT(P133,14)="not applicable"),AND(P132="no",LEFT(P133,14)&lt;&gt;"not applicable"))</formula>
    </cfRule>
  </conditionalFormatting>
  <conditionalFormatting sqref="P136 AB136 AD136 AG136 AI136 AL136 AN136">
    <cfRule type="expression" dxfId="93" priority="94">
      <formula>OR(AND(P135="yes",LEFT(P136,14)="not applicable"),AND(P135="no",LEFT(P136,14)&lt;&gt;"not applicable"))</formula>
    </cfRule>
  </conditionalFormatting>
  <conditionalFormatting sqref="P138 AB138 AD138 AG138 AI138 AL138 AN138">
    <cfRule type="expression" dxfId="92" priority="93">
      <formula>OR(AND(P137="yes",LEFT(P138,14)="not applicable"),AND(P137="no",LEFT(P138,14)&lt;&gt;"not applicable"))</formula>
    </cfRule>
  </conditionalFormatting>
  <conditionalFormatting sqref="P141 AB141 AD141 AG141 AI141 AL141 AN141">
    <cfRule type="expression" dxfId="91" priority="92">
      <formula>OR(AND(P139="yes",LEFT(P141,14)="not applicable"),AND(P139="no",LEFT(P141,14)&lt;&gt;"not applicable"))</formula>
    </cfRule>
  </conditionalFormatting>
  <conditionalFormatting sqref="P142 AB142 AD142 AG142 AI142 AL142 AN142">
    <cfRule type="expression" dxfId="90" priority="91">
      <formula>OR(AND(P139="yes",LEFT(P142,14)="not applicable"),AND(P139="no",LEFT(P142,14)&lt;&gt;"not applicable"))</formula>
    </cfRule>
  </conditionalFormatting>
  <conditionalFormatting sqref="P143 AB143 AD143 AG143 AI143 AL143 AN143">
    <cfRule type="expression" dxfId="89" priority="90">
      <formula>OR(AND(P139="yes",LEFT(P143,14)="not applicable"),AND(P139="no",LEFT(P143,14)&lt;&gt;"not applicable"))</formula>
    </cfRule>
  </conditionalFormatting>
  <conditionalFormatting sqref="P144 AB144 AD144 AG144 AI144 AL144 AN144">
    <cfRule type="expression" dxfId="88" priority="89">
      <formula>OR(AND(P139="yes",LEFT(P144,14)="not applicable"),AND(P139="no",LEFT(P144,14)&lt;&gt;"not applicable"))</formula>
    </cfRule>
  </conditionalFormatting>
  <conditionalFormatting sqref="P147 AB147 AD147 AG147 AI147 AL147 AN147">
    <cfRule type="expression" dxfId="87" priority="88">
      <formula>OR(AND(P145="yes",LEFT(P147,14)="not applicable"),AND(P145="no",LEFT(P147,14)&lt;&gt;"not applicable"))</formula>
    </cfRule>
  </conditionalFormatting>
  <conditionalFormatting sqref="P148 AB148 AD148 AG148 AI148 AL148 AN148">
    <cfRule type="expression" dxfId="86" priority="87">
      <formula>OR(AND(P145="yes",LEFT(P148,14)="not applicable"),AND(P145="no",LEFT(P148,14)&lt;&gt;"not applicable"))</formula>
    </cfRule>
  </conditionalFormatting>
  <conditionalFormatting sqref="P149 AB149 AD149 AG149 AI149 AL149 AN149">
    <cfRule type="expression" dxfId="85" priority="86">
      <formula>OR(AND(P145="yes",LEFT(P149,14)="not applicable"),AND(P145="no",LEFT(P149,14)&lt;&gt;"not applicable"))</formula>
    </cfRule>
  </conditionalFormatting>
  <conditionalFormatting sqref="P150 AB150 AD150 AG150 AI150 AL150 AN150">
    <cfRule type="expression" dxfId="84" priority="85">
      <formula>OR(AND(P145="yes",LEFT(P150,14)="not applicable"),AND(P145="no",LEFT(P150,14)&lt;&gt;"not applicable"))</formula>
    </cfRule>
  </conditionalFormatting>
  <conditionalFormatting sqref="P152 AB152 AD152 AG152 AI152 AL152 AN152">
    <cfRule type="expression" dxfId="83" priority="84">
      <formula>OR(AND(P151="yes",LEFT(P152,14)="not applicable"),AND(P151="no",LEFT(P152,14)&lt;&gt;"not applicable"))</formula>
    </cfRule>
  </conditionalFormatting>
  <conditionalFormatting sqref="P154 AB154 AD154 AG154 AI154 AL154 AN154">
    <cfRule type="expression" dxfId="82" priority="83">
      <formula>OR(AND(P153="yes",LEFT(P154,14)="not applicable"),AND(P153="no",LEFT(P154,14)&lt;&gt;"not applicable"))</formula>
    </cfRule>
  </conditionalFormatting>
  <conditionalFormatting sqref="P156 AB156 AD156 AG156 AI156 AL156 AN156">
    <cfRule type="expression" dxfId="81" priority="82">
      <formula>OR(AND(P155="yes",LEFT(P156,14)="not applicable"),AND(P155="no",LEFT(P156,14)&lt;&gt;"not applicable"))</formula>
    </cfRule>
  </conditionalFormatting>
  <conditionalFormatting sqref="P96 AB96 AD96 AG96 AI96 AL96 AN96">
    <cfRule type="expression" dxfId="80" priority="81">
      <formula>OR(AND(P95="no (all/most non-prescription medicines can also be sold in parapharmacies and drugstores, but NOT in other retail outlets)",LEFT(P96,14)="not applicable"),AND(P95="no (all or most non-prescription medicines can also be sold in a variety of retail outlets, including supermarkets)",LEFT(P96,14)="not applicable"),AND(P95="yes (all/most non-prescription medicines)",LEFT(P96,14)&lt;&gt;"not applicable"))</formula>
    </cfRule>
  </conditionalFormatting>
  <conditionalFormatting sqref="P46:P56 AB46:AB56 AD46:AD56 AG46:AG56 AI46:AI56 AL46:AL56 AN46:AN56">
    <cfRule type="expression" dxfId="79" priority="80">
      <formula>OR(AND(P$45="yes",LEFT(P46,14)="not applicable"),AND(P$45="no, all goods sold in B&amp;M shops can be sold online",LEFT(P46,14)&lt;&gt;"not applicable"))</formula>
    </cfRule>
  </conditionalFormatting>
  <conditionalFormatting sqref="P82 AB82 AD82 AG82 AI82 AL82 AN82">
    <cfRule type="expression" dxfId="78" priority="79">
      <formula>OR(AND(P80="yes",LEFT(P82,14)="not applicable"),AND(P80="no",LEFT(P82,14)&lt;&gt;"not applicable"))</formula>
    </cfRule>
  </conditionalFormatting>
  <conditionalFormatting sqref="R14">
    <cfRule type="expression" dxfId="77" priority="78">
      <formula>OR(AND(R11="required depending on outlet size",LEFT(R14,14)="not applicable"),AND(R11="not required",LEFT(R14,14)&lt;&gt;"not applicable"),AND(R11="always required",LEFT(R14,14)&lt;&gt;"not applicable"))</formula>
    </cfRule>
  </conditionalFormatting>
  <conditionalFormatting sqref="R15">
    <cfRule type="expression" dxfId="76" priority="77">
      <formula>OR(AND(R12="required depending on outlet size",LEFT(R15,14)="not applicable"),AND(R12="not required",LEFT(R15,14)&lt;&gt;"not applicable"),AND(R12="always required",LEFT(R15,14)&lt;&gt;"not applicable"))</formula>
    </cfRule>
  </conditionalFormatting>
  <conditionalFormatting sqref="R20">
    <cfRule type="expression" dxfId="75" priority="76">
      <formula>OR(AND(R17="required depending on outlet size",LEFT(R20,14)="not applicable"),AND(R17="not required",LEFT(R20,14)&lt;&gt;"not applicable"),AND(R17="always required",LEFT(R20,14)&lt;&gt;"not applicable"))</formula>
    </cfRule>
  </conditionalFormatting>
  <conditionalFormatting sqref="R21">
    <cfRule type="expression" dxfId="74" priority="75">
      <formula>OR(AND(R18="required depending on outlet size",LEFT(R21,14)="not applicable"),AND(R18="not required",LEFT(R21,14)&lt;&gt;"not applicable"),AND(R18="always required",LEFT(R21,14)&lt;&gt;"not applicable"))</formula>
    </cfRule>
  </conditionalFormatting>
  <conditionalFormatting sqref="R26">
    <cfRule type="expression" dxfId="73" priority="74">
      <formula>OR(AND(R23="required depending on outlet size",LEFT(R15,14)="not applicable"),AND(R23="not required",LEFT(R15,14)&lt;&gt;"not applicable"),AND(R23="always required",LEFT(R15,14)&lt;&gt;"not applicable"))</formula>
    </cfRule>
  </conditionalFormatting>
  <conditionalFormatting sqref="R27">
    <cfRule type="expression" dxfId="72" priority="73">
      <formula>OR(AND(R24="required depending on outlet size",LEFT(R15,14)="not applicable"),AND(R24="not required",LEFT(R15,14)&lt;&gt;"not applicable"),AND(R24="always required",LEFT(R15,14)&lt;&gt;"not applicable"))</formula>
    </cfRule>
  </conditionalFormatting>
  <conditionalFormatting sqref="R72">
    <cfRule type="expression" dxfId="71" priority="72">
      <formula>OR(AND(R71="no",LEFT(R72,14)="not applicable"),AND(R71="yes",LEFT(R72,14)&lt;&gt;"not applicable"))</formula>
    </cfRule>
  </conditionalFormatting>
  <conditionalFormatting sqref="R81">
    <cfRule type="expression" dxfId="70" priority="71">
      <formula>OR(AND(R80="yes",LEFT(R81,14)="not applicable"),AND(R80="no",LEFT(R81,14)&lt;&gt;"not applicable"))</formula>
    </cfRule>
  </conditionalFormatting>
  <conditionalFormatting sqref="R113">
    <cfRule type="expression" dxfId="69" priority="70">
      <formula>OR(AND(R112="yes",LEFT(R113,14)="not applicable"),AND(R112="no",LEFT(R113,14)&lt;&gt;"not applicable"))</formula>
    </cfRule>
  </conditionalFormatting>
  <conditionalFormatting sqref="R115">
    <cfRule type="expression" dxfId="68" priority="69">
      <formula>OR(AND(R114="yes",LEFT(R115,14)="not applicable"),AND(R114="no",LEFT(R115,14)&lt;&gt;"not applicable"))</formula>
    </cfRule>
  </conditionalFormatting>
  <conditionalFormatting sqref="R118">
    <cfRule type="expression" dxfId="67" priority="68">
      <formula>OR(AND(R116="yes",LEFT(R118,14)="not applicable"),AND(R116="no",LEFT(R118,14)&lt;&gt;"not applicable"))</formula>
    </cfRule>
  </conditionalFormatting>
  <conditionalFormatting sqref="R119">
    <cfRule type="expression" dxfId="66" priority="67">
      <formula>OR(AND(R116="yes",LEFT(R119,14)="not applicable"),AND(R116="no",LEFT(R119,14)&lt;&gt;"not applicable"))</formula>
    </cfRule>
  </conditionalFormatting>
  <conditionalFormatting sqref="R120">
    <cfRule type="expression" dxfId="65" priority="66">
      <formula>OR(AND(R116="yes",LEFT(R120,14)="not applicable"),AND(R116="no",LEFT(R120,14)&lt;&gt;"not applicable"))</formula>
    </cfRule>
  </conditionalFormatting>
  <conditionalFormatting sqref="R121">
    <cfRule type="expression" dxfId="64" priority="65">
      <formula>OR(AND(R116="yes",LEFT(R121,14)="not applicable"),AND(R116="no",LEFT(R121,14)&lt;&gt;"not applicable"))</formula>
    </cfRule>
  </conditionalFormatting>
  <conditionalFormatting sqref="R124">
    <cfRule type="expression" dxfId="63" priority="64">
      <formula>OR(AND(R122="yes",LEFT(R124,14)="not applicable"),AND(R122="no",LEFT(R124,14)&lt;&gt;"not applicable"))</formula>
    </cfRule>
  </conditionalFormatting>
  <conditionalFormatting sqref="R125">
    <cfRule type="expression" dxfId="62" priority="63">
      <formula>OR(AND(R122="yes",LEFT(R125,14)="not applicable"),AND(R122="no",LEFT(R125,14)&lt;&gt;"not applicable"))</formula>
    </cfRule>
  </conditionalFormatting>
  <conditionalFormatting sqref="R125">
    <cfRule type="expression" dxfId="61" priority="62">
      <formula>OR(AND(R122="yes",LEFT(R125,14)="not applicable"),AND(R122="no",LEFT(R125,14)&lt;&gt;"not applicable"))</formula>
    </cfRule>
  </conditionalFormatting>
  <conditionalFormatting sqref="R126">
    <cfRule type="expression" dxfId="60" priority="61">
      <formula>OR(AND(R122="yes",LEFT(R126,14)="not applicable"),AND(R122="no",LEFT(R126,14)&lt;&gt;"not applicable"))</formula>
    </cfRule>
  </conditionalFormatting>
  <conditionalFormatting sqref="R127">
    <cfRule type="expression" dxfId="59" priority="60">
      <formula>OR(AND(R122="yes",LEFT(R127,14)="not applicable"),AND(R122="no",LEFT(R127,14)&lt;&gt;"not applicable"))</formula>
    </cfRule>
  </conditionalFormatting>
  <conditionalFormatting sqref="R129">
    <cfRule type="expression" dxfId="58" priority="59">
      <formula>OR(AND(R128="yes",LEFT(R129,14)="not applicable"),AND(R128="no",LEFT(R129,14)&lt;&gt;"not applicable"))</formula>
    </cfRule>
  </conditionalFormatting>
  <conditionalFormatting sqref="R130">
    <cfRule type="expression" dxfId="57" priority="58">
      <formula>OR(AND(R129="yes",LEFT(R130,14)="not applicable"),AND(R129="no",LEFT(R130,14)&lt;&gt;"not applicable"))</formula>
    </cfRule>
  </conditionalFormatting>
  <conditionalFormatting sqref="R131">
    <cfRule type="expression" dxfId="56" priority="57">
      <formula>OR(AND(R130="yes",LEFT(R131,14)="not applicable"),AND(R130="no",LEFT(R131,14)&lt;&gt;"not applicable"))</formula>
    </cfRule>
  </conditionalFormatting>
  <conditionalFormatting sqref="R133">
    <cfRule type="expression" dxfId="55" priority="56">
      <formula>OR(AND(R132="yes",LEFT(R133,14)="not applicable"),AND(R132="no",LEFT(R133,14)&lt;&gt;"not applicable"))</formula>
    </cfRule>
  </conditionalFormatting>
  <conditionalFormatting sqref="R136">
    <cfRule type="expression" dxfId="54" priority="55">
      <formula>OR(AND(R135="yes",LEFT(R136,14)="not applicable"),AND(R135="no",LEFT(R136,14)&lt;&gt;"not applicable"))</formula>
    </cfRule>
  </conditionalFormatting>
  <conditionalFormatting sqref="R138">
    <cfRule type="expression" dxfId="53" priority="54">
      <formula>OR(AND(R137="yes",LEFT(R138,14)="not applicable"),AND(R137="no",LEFT(R138,14)&lt;&gt;"not applicable"))</formula>
    </cfRule>
  </conditionalFormatting>
  <conditionalFormatting sqref="R141">
    <cfRule type="expression" dxfId="52" priority="53">
      <formula>OR(AND(R139="yes",LEFT(R141,14)="not applicable"),AND(R139="no",LEFT(R141,14)&lt;&gt;"not applicable"))</formula>
    </cfRule>
  </conditionalFormatting>
  <conditionalFormatting sqref="R142">
    <cfRule type="expression" dxfId="51" priority="52">
      <formula>OR(AND(R139="yes",LEFT(R142,14)="not applicable"),AND(R139="no",LEFT(R142,14)&lt;&gt;"not applicable"))</formula>
    </cfRule>
  </conditionalFormatting>
  <conditionalFormatting sqref="R143">
    <cfRule type="expression" dxfId="50" priority="51">
      <formula>OR(AND(R139="yes",LEFT(R143,14)="not applicable"),AND(R139="no",LEFT(R143,14)&lt;&gt;"not applicable"))</formula>
    </cfRule>
  </conditionalFormatting>
  <conditionalFormatting sqref="R144">
    <cfRule type="expression" dxfId="49" priority="50">
      <formula>OR(AND(R139="yes",LEFT(R144,14)="not applicable"),AND(R139="no",LEFT(R144,14)&lt;&gt;"not applicable"))</formula>
    </cfRule>
  </conditionalFormatting>
  <conditionalFormatting sqref="R147">
    <cfRule type="expression" dxfId="48" priority="49">
      <formula>OR(AND(R145="yes",LEFT(R147,14)="not applicable"),AND(R145="no",LEFT(R147,14)&lt;&gt;"not applicable"))</formula>
    </cfRule>
  </conditionalFormatting>
  <conditionalFormatting sqref="R148">
    <cfRule type="expression" dxfId="47" priority="48">
      <formula>OR(AND(R145="yes",LEFT(R148,14)="not applicable"),AND(R145="no",LEFT(R148,14)&lt;&gt;"not applicable"))</formula>
    </cfRule>
  </conditionalFormatting>
  <conditionalFormatting sqref="R149">
    <cfRule type="expression" dxfId="46" priority="47">
      <formula>OR(AND(R145="yes",LEFT(R149,14)="not applicable"),AND(R145="no",LEFT(R149,14)&lt;&gt;"not applicable"))</formula>
    </cfRule>
  </conditionalFormatting>
  <conditionalFormatting sqref="R150">
    <cfRule type="expression" dxfId="45" priority="46">
      <formula>OR(AND(R145="yes",LEFT(R150,14)="not applicable"),AND(R145="no",LEFT(R150,14)&lt;&gt;"not applicable"))</formula>
    </cfRule>
  </conditionalFormatting>
  <conditionalFormatting sqref="R152">
    <cfRule type="expression" dxfId="44" priority="45">
      <formula>OR(AND(R151="yes",LEFT(R152,14)="not applicable"),AND(R151="no",LEFT(R152,14)&lt;&gt;"not applicable"))</formula>
    </cfRule>
  </conditionalFormatting>
  <conditionalFormatting sqref="R154">
    <cfRule type="expression" dxfId="43" priority="44">
      <formula>OR(AND(R153="yes",LEFT(R154,14)="not applicable"),AND(R153="no",LEFT(R154,14)&lt;&gt;"not applicable"))</formula>
    </cfRule>
  </conditionalFormatting>
  <conditionalFormatting sqref="R156">
    <cfRule type="expression" dxfId="42" priority="43">
      <formula>OR(AND(R155="yes",LEFT(R156,14)="not applicable"),AND(R155="no",LEFT(R156,14)&lt;&gt;"not applicable"))</formula>
    </cfRule>
  </conditionalFormatting>
  <conditionalFormatting sqref="R96">
    <cfRule type="expression" dxfId="41" priority="42">
      <formula>OR(AND(R95="no (all/most non-prescription medicines can also be sold in parapharmacies and drugstores, but NOT in other retail outlets)",LEFT(R96,14)="not applicable"),AND(R95="no (all or most non-prescription medicines can also be sold in a variety of retail outlets, including supermarkets)",LEFT(R96,14)="not applicable"),AND(R95="yes (all/most non-prescription medicines)",LEFT(R96,14)&lt;&gt;"not applicable"))</formula>
    </cfRule>
  </conditionalFormatting>
  <conditionalFormatting sqref="R46:R56">
    <cfRule type="expression" dxfId="40" priority="41">
      <formula>OR(AND(R$45="yes",LEFT(R46,14)="not applicable"),AND(R$45="no, all goods sold in B&amp;M shops can be sold online",LEFT(R46,14)&lt;&gt;"not applicable"))</formula>
    </cfRule>
  </conditionalFormatting>
  <conditionalFormatting sqref="R82">
    <cfRule type="expression" dxfId="39" priority="40">
      <formula>OR(AND(R80="yes",LEFT(R82,14)="not applicable"),AND(R80="no",LEFT(R82,14)&lt;&gt;"not applicable"))</formula>
    </cfRule>
  </conditionalFormatting>
  <conditionalFormatting sqref="T14">
    <cfRule type="expression" dxfId="38" priority="39">
      <formula>OR(AND(T11="required depending on outlet size",LEFT(T14,14)="not applicable"),AND(T11="not required",LEFT(T14,14)&lt;&gt;"not applicable"),AND(T11="always required",LEFT(T14,14)&lt;&gt;"not applicable"))</formula>
    </cfRule>
  </conditionalFormatting>
  <conditionalFormatting sqref="T15">
    <cfRule type="expression" dxfId="37" priority="38">
      <formula>OR(AND(T12="required depending on outlet size",LEFT(T15,14)="not applicable"),AND(T12="not required",LEFT(T15,14)&lt;&gt;"not applicable"),AND(T12="always required",LEFT(T15,14)&lt;&gt;"not applicable"))</formula>
    </cfRule>
  </conditionalFormatting>
  <conditionalFormatting sqref="T20">
    <cfRule type="expression" dxfId="36" priority="37">
      <formula>OR(AND(T17="required depending on outlet size",LEFT(T20,14)="not applicable"),AND(T17="not required",LEFT(T20,14)&lt;&gt;"not applicable"),AND(T17="always required",LEFT(T20,14)&lt;&gt;"not applicable"))</formula>
    </cfRule>
  </conditionalFormatting>
  <conditionalFormatting sqref="T21">
    <cfRule type="expression" dxfId="35" priority="36">
      <formula>OR(AND(T18="required depending on outlet size",LEFT(T21,14)="not applicable"),AND(T18="not required",LEFT(T21,14)&lt;&gt;"not applicable"),AND(T18="always required",LEFT(T21,14)&lt;&gt;"not applicable"))</formula>
    </cfRule>
  </conditionalFormatting>
  <conditionalFormatting sqref="T26">
    <cfRule type="expression" dxfId="34" priority="35">
      <formula>OR(AND(T23="required depending on outlet size",LEFT(T15,14)="not applicable"),AND(T23="not required",LEFT(T15,14)&lt;&gt;"not applicable"),AND(T23="always required",LEFT(T15,14)&lt;&gt;"not applicable"))</formula>
    </cfRule>
  </conditionalFormatting>
  <conditionalFormatting sqref="T27">
    <cfRule type="expression" dxfId="33" priority="34">
      <formula>OR(AND(T24="required depending on outlet size",LEFT(T15,14)="not applicable"),AND(T24="not required",LEFT(T15,14)&lt;&gt;"not applicable"),AND(T24="always required",LEFT(T15,14)&lt;&gt;"not applicable"))</formula>
    </cfRule>
  </conditionalFormatting>
  <conditionalFormatting sqref="T72">
    <cfRule type="expression" dxfId="32" priority="33">
      <formula>OR(AND(T71="no",LEFT(T72,14)="not applicable"),AND(T71="yes",LEFT(T72,14)&lt;&gt;"not applicable"))</formula>
    </cfRule>
  </conditionalFormatting>
  <conditionalFormatting sqref="T81">
    <cfRule type="expression" dxfId="31" priority="32">
      <formula>OR(AND(T80="yes",LEFT(T81,14)="not applicable"),AND(T80="no",LEFT(T81,14)&lt;&gt;"not applicable"))</formula>
    </cfRule>
  </conditionalFormatting>
  <conditionalFormatting sqref="T113">
    <cfRule type="expression" dxfId="30" priority="31">
      <formula>OR(AND(T112="yes",LEFT(T113,14)="not applicable"),AND(T112="no",LEFT(T113,14)&lt;&gt;"not applicable"))</formula>
    </cfRule>
  </conditionalFormatting>
  <conditionalFormatting sqref="T115">
    <cfRule type="expression" dxfId="29" priority="30">
      <formula>OR(AND(T114="yes",LEFT(T115,14)="not applicable"),AND(T114="no",LEFT(T115,14)&lt;&gt;"not applicable"))</formula>
    </cfRule>
  </conditionalFormatting>
  <conditionalFormatting sqref="T118">
    <cfRule type="expression" dxfId="28" priority="29">
      <formula>OR(AND(T116="yes",LEFT(T118,14)="not applicable"),AND(T116="no",LEFT(T118,14)&lt;&gt;"not applicable"))</formula>
    </cfRule>
  </conditionalFormatting>
  <conditionalFormatting sqref="T119">
    <cfRule type="expression" dxfId="27" priority="28">
      <formula>OR(AND(T116="yes",LEFT(T119,14)="not applicable"),AND(T116="no",LEFT(T119,14)&lt;&gt;"not applicable"))</formula>
    </cfRule>
  </conditionalFormatting>
  <conditionalFormatting sqref="T120">
    <cfRule type="expression" dxfId="26" priority="27">
      <formula>OR(AND(T116="yes",LEFT(T120,14)="not applicable"),AND(T116="no",LEFT(T120,14)&lt;&gt;"not applicable"))</formula>
    </cfRule>
  </conditionalFormatting>
  <conditionalFormatting sqref="T121">
    <cfRule type="expression" dxfId="25" priority="26">
      <formula>OR(AND(T116="yes",LEFT(T121,14)="not applicable"),AND(T116="no",LEFT(T121,14)&lt;&gt;"not applicable"))</formula>
    </cfRule>
  </conditionalFormatting>
  <conditionalFormatting sqref="T124">
    <cfRule type="expression" dxfId="24" priority="25">
      <formula>OR(AND(T122="yes",LEFT(T124,14)="not applicable"),AND(T122="no",LEFT(T124,14)&lt;&gt;"not applicable"))</formula>
    </cfRule>
  </conditionalFormatting>
  <conditionalFormatting sqref="T125">
    <cfRule type="expression" dxfId="23" priority="24">
      <formula>OR(AND(T122="yes",LEFT(T125,14)="not applicable"),AND(T122="no",LEFT(T125,14)&lt;&gt;"not applicable"))</formula>
    </cfRule>
  </conditionalFormatting>
  <conditionalFormatting sqref="T125">
    <cfRule type="expression" dxfId="22" priority="23">
      <formula>OR(AND(T122="yes",LEFT(T125,14)="not applicable"),AND(T122="no",LEFT(T125,14)&lt;&gt;"not applicable"))</formula>
    </cfRule>
  </conditionalFormatting>
  <conditionalFormatting sqref="T126">
    <cfRule type="expression" dxfId="21" priority="22">
      <formula>OR(AND(T122="yes",LEFT(T126,14)="not applicable"),AND(T122="no",LEFT(T126,14)&lt;&gt;"not applicable"))</formula>
    </cfRule>
  </conditionalFormatting>
  <conditionalFormatting sqref="T127">
    <cfRule type="expression" dxfId="20" priority="21">
      <formula>OR(AND(T122="yes",LEFT(T127,14)="not applicable"),AND(T122="no",LEFT(T127,14)&lt;&gt;"not applicable"))</formula>
    </cfRule>
  </conditionalFormatting>
  <conditionalFormatting sqref="T129">
    <cfRule type="expression" dxfId="19" priority="20">
      <formula>OR(AND(T128="yes",LEFT(T129,14)="not applicable"),AND(T128="no",LEFT(T129,14)&lt;&gt;"not applicable"))</formula>
    </cfRule>
  </conditionalFormatting>
  <conditionalFormatting sqref="T130">
    <cfRule type="expression" dxfId="18" priority="19">
      <formula>OR(AND(T129="yes",LEFT(T130,14)="not applicable"),AND(T129="no",LEFT(T130,14)&lt;&gt;"not applicable"))</formula>
    </cfRule>
  </conditionalFormatting>
  <conditionalFormatting sqref="T131">
    <cfRule type="expression" dxfId="17" priority="18">
      <formula>OR(AND(T130="yes",LEFT(T131,14)="not applicable"),AND(T130="no",LEFT(T131,14)&lt;&gt;"not applicable"))</formula>
    </cfRule>
  </conditionalFormatting>
  <conditionalFormatting sqref="T136">
    <cfRule type="expression" dxfId="16" priority="17">
      <formula>OR(AND(T135="yes",LEFT(T136,14)="not applicable"),AND(T135="no",LEFT(T136,14)&lt;&gt;"not applicable"))</formula>
    </cfRule>
  </conditionalFormatting>
  <conditionalFormatting sqref="T138">
    <cfRule type="expression" dxfId="15" priority="16">
      <formula>OR(AND(T137="yes",LEFT(T138,14)="not applicable"),AND(T137="no",LEFT(T138,14)&lt;&gt;"not applicable"))</formula>
    </cfRule>
  </conditionalFormatting>
  <conditionalFormatting sqref="T141">
    <cfRule type="expression" dxfId="14" priority="15">
      <formula>OR(AND(T139="yes",LEFT(T141,14)="not applicable"),AND(T139="no",LEFT(T141,14)&lt;&gt;"not applicable"))</formula>
    </cfRule>
  </conditionalFormatting>
  <conditionalFormatting sqref="T142">
    <cfRule type="expression" dxfId="13" priority="14">
      <formula>OR(AND(T139="yes",LEFT(T142,14)="not applicable"),AND(T139="no",LEFT(T142,14)&lt;&gt;"not applicable"))</formula>
    </cfRule>
  </conditionalFormatting>
  <conditionalFormatting sqref="T143">
    <cfRule type="expression" dxfId="12" priority="13">
      <formula>OR(AND(T139="yes",LEFT(T143,14)="not applicable"),AND(T139="no",LEFT(T143,14)&lt;&gt;"not applicable"))</formula>
    </cfRule>
  </conditionalFormatting>
  <conditionalFormatting sqref="T144">
    <cfRule type="expression" dxfId="11" priority="12">
      <formula>OR(AND(T139="yes",LEFT(T144,14)="not applicable"),AND(T139="no",LEFT(T144,14)&lt;&gt;"not applicable"))</formula>
    </cfRule>
  </conditionalFormatting>
  <conditionalFormatting sqref="T147">
    <cfRule type="expression" dxfId="10" priority="11">
      <formula>OR(AND(T145="yes",LEFT(T147,14)="not applicable"),AND(T145="no",LEFT(T147,14)&lt;&gt;"not applicable"))</formula>
    </cfRule>
  </conditionalFormatting>
  <conditionalFormatting sqref="T148">
    <cfRule type="expression" dxfId="9" priority="10">
      <formula>OR(AND(T145="yes",LEFT(T148,14)="not applicable"),AND(T145="no",LEFT(T148,14)&lt;&gt;"not applicable"))</formula>
    </cfRule>
  </conditionalFormatting>
  <conditionalFormatting sqref="T149">
    <cfRule type="expression" dxfId="8" priority="9">
      <formula>OR(AND(T145="yes",LEFT(T149,14)="not applicable"),AND(T145="no",LEFT(T149,14)&lt;&gt;"not applicable"))</formula>
    </cfRule>
  </conditionalFormatting>
  <conditionalFormatting sqref="T150">
    <cfRule type="expression" dxfId="7" priority="8">
      <formula>OR(AND(T145="yes",LEFT(T150,14)="not applicable"),AND(T145="no",LEFT(T150,14)&lt;&gt;"not applicable"))</formula>
    </cfRule>
  </conditionalFormatting>
  <conditionalFormatting sqref="T152">
    <cfRule type="expression" dxfId="6" priority="7">
      <formula>OR(AND(T151="yes",LEFT(T152,14)="not applicable"),AND(T151="no",LEFT(T152,14)&lt;&gt;"not applicable"))</formula>
    </cfRule>
  </conditionalFormatting>
  <conditionalFormatting sqref="T154">
    <cfRule type="expression" dxfId="5" priority="6">
      <formula>OR(AND(T153="yes",LEFT(T154,14)="not applicable"),AND(T153="no",LEFT(T154,14)&lt;&gt;"not applicable"))</formula>
    </cfRule>
  </conditionalFormatting>
  <conditionalFormatting sqref="T156">
    <cfRule type="expression" dxfId="4" priority="5">
      <formula>OR(AND(T155="yes",LEFT(T156,14)="not applicable"),AND(T155="no",LEFT(T156,14)&lt;&gt;"not applicable"))</formula>
    </cfRule>
  </conditionalFormatting>
  <conditionalFormatting sqref="T96">
    <cfRule type="expression" dxfId="3" priority="4">
      <formula>OR(AND(T95="no (all/most non-prescription medicines can also be sold in parapharmacies and drugstores, but NOT in other retail outlets)",LEFT(T96,14)="not applicable"),AND(T95="no (all or most non-prescription medicines can also be sold in a variety of retail outlets, including supermarkets)",LEFT(T96,14)="not applicable"),AND(T95="yes (all/most non-prescription medicines)",LEFT(T96,14)&lt;&gt;"not applicable"))</formula>
    </cfRule>
  </conditionalFormatting>
  <conditionalFormatting sqref="T46:T56">
    <cfRule type="expression" dxfId="2" priority="3">
      <formula>OR(AND(T$45="yes",LEFT(T46,14)="not applicable"),AND(T$45="no, all goods sold in B&amp;M shops can be sold online",LEFT(T46,14)&lt;&gt;"not applicable"))</formula>
    </cfRule>
  </conditionalFormatting>
  <conditionalFormatting sqref="T82">
    <cfRule type="expression" dxfId="1" priority="2">
      <formula>OR(AND(T80="yes",LEFT(T82,14)="not applicable"),AND(T80="no",LEFT(T82,14)&lt;&gt;"not applicable"))</formula>
    </cfRule>
  </conditionalFormatting>
  <conditionalFormatting sqref="T133">
    <cfRule type="expression" dxfId="0" priority="1">
      <formula>OR(AND(T132="yes",LEFT(T133,14)="not applicable"),AND(T132="no",LEFT(T133,14)&lt;&gt;"not applicable"))</formula>
    </cfRule>
  </conditionalFormatting>
  <dataValidations xWindow="1465" yWindow="401" count="30">
    <dataValidation allowBlank="1" showInputMessage="1" showErrorMessage="1" sqref="I76 I73:I74 I66:I71 I145:I157 I9:I13 I16 I22:I25 I35:I41 I28:I33 I83:I102 I80:I81 I63 I122:I140 I104:I108 I111:I117" xr:uid="{00000000-0002-0000-0200-000000000000}"/>
    <dataValidation type="list" allowBlank="1" showInputMessage="1" showErrorMessage="1" sqref="AN86 AN107 AN9 P86 P33 P9 P107 AB9 AB107 AB86 AB33 AD33 AD9 AD107 AD86 AG86 AG33 AG9 AG107 AI107 AI86 AI33 AI9 AL9 AL107 AL86 AL33 AN33 R33 R9 R107 R86 T86 T33 T9 T107" xr:uid="{00000000-0002-0000-0200-000001000000}">
      <formula1>ECO_B</formula1>
    </dataValidation>
    <dataValidation type="list" allowBlank="1" showInputMessage="1" showErrorMessage="1" sqref="AN11:AN12 AN17:AN18 P17:P18 P11:P12 P23:P24 AB11:AB12 AB23:AB24 AB17:AB18 AD17:AD18 AD11:AD12 AD23:AD24 AG23:AG24 AG17:AG18 AG11:AG12 AI11:AI12 AI23:AI24 AI17:AI18 AL17:AL18 AL11:AL12 AL23:AL24 AN23:AN24 R17:R18 R11:R12 R23:R24 T23:T24 T17:T18 T11:T12" xr:uid="{00000000-0002-0000-0200-000002000000}">
      <formula1>ECO_D</formula1>
    </dataValidation>
    <dataValidation type="list" allowBlank="1" showInputMessage="1" showErrorMessage="1" sqref="P29 AB29 AD29 AG29 AI29 AL29 AN29 R29 T29" xr:uid="{00000000-0002-0000-0200-000003000000}">
      <formula1>ECO_2023_E</formula1>
    </dataValidation>
    <dataValidation type="list" allowBlank="1" showInputMessage="1" showErrorMessage="1" sqref="P30 AB30 AD30 AG30 AI30 AL30 AN30 R30 T30" xr:uid="{00000000-0002-0000-0200-000004000000}">
      <formula1>ECO_E</formula1>
    </dataValidation>
    <dataValidation type="list" allowBlank="1" showInputMessage="1" showErrorMessage="1" sqref="AN105 AN112 AN114 AN116 AN122 AN128 AN130 AN132 AN135 AN137 AN139 AN145 AN151 AN153 AN155 AN36:AN44 AN63:AN71 AN73:AN80 AN83 P153 P151 P145 P139 P137 P135 P132 P130 P128 P122 P116 P114 P112 P105 P87 P83 P73:P80 P63:P71 P36:P44 P155 AB36:AB44 AB155 AB153 AB151 AB145 AB139 AB137 AB135 AB132 AB130 AB128 AB122 AB116 AB114 AB112 AB105 AB87 AB83 AB73:AB80 AB63:AB71 AD63:AD71 AD36:AD44 AD155 AD153 AD151 AD145 AD139 AD137 AD135 AD132 AD130 AD128 AD122 AD116 AD114 AD112 AD105 AD87 AD83 AD73:AD80 AG63:AG71 AG36:AG44 AG155 AG153 AG151 AG145 AG139 AG137 AG135 AG132 AG130 AG128 AG122 AG116 AG114 AG112 AG105 AG87 AG83 AG73:AG80 AI73:AI80 AI63:AI71 AI36:AI44 AI155 AI153 AI151 AI145 AI139 AI137 AI135 AI132 AI130 AI128 AI122 AI116 AI114 AI112 AI105 AI87 AI83 AL83 AL73:AL80 AL63:AL71 AL36:AL44 AL155 AL153 AL151 AL145 AL139 AL137 AL135 AL132 AL130 AL128 AL122 AL116 AL114 AL112 AL105 AL87 AN87 R63:R71 R36:R44 R155 R153 R151 R145 R139 R137 R135 R132 R130 R128 R122 R116 R114 R112 R105 R87 R83 R73:R80 T63:T71 T36:T44 T155 T153 T151 T145 T139 T137 T135 T132 T130 T128 T122 T116 T114 T112 T105 T87 T83 T73:T80" xr:uid="{00000000-0002-0000-0200-000005000000}">
      <formula1>ECO_A</formula1>
    </dataValidation>
    <dataValidation type="list" allowBlank="1" showInputMessage="1" showErrorMessage="1" sqref="AL45 P45 AB45 AD45 AG45 AI45 AN45 R45 T45" xr:uid="{00000000-0002-0000-0200-000006000000}">
      <formula1>ECO_2023_C</formula1>
    </dataValidation>
    <dataValidation type="list" allowBlank="1" showInputMessage="1" showErrorMessage="1" sqref="AB58:AB60 AD58:AD60 AG58:AG60 AI58:AI60 AL58:AL60 AN58:AN60 R58:R60 T58:T60 P58:P60" xr:uid="{00000000-0002-0000-0200-000007000000}">
      <formula1>ECO_F</formula1>
    </dataValidation>
    <dataValidation type="list" allowBlank="1" showInputMessage="1" showErrorMessage="1" sqref="P82 AB82 AD82 AG82 AI82 AL82 AN82 R82 T82" xr:uid="{00000000-0002-0000-0200-000008000000}">
      <formula1>ECO_2023_G</formula1>
    </dataValidation>
    <dataValidation type="list" allowBlank="1" showInputMessage="1" showErrorMessage="1" sqref="P84 AB84 AD84 AG84 AI84 AL84 AN84 R84 T84" xr:uid="{00000000-0002-0000-0200-000009000000}">
      <formula1>ECO_2023_H</formula1>
    </dataValidation>
    <dataValidation type="list" allowBlank="1" showInputMessage="1" showErrorMessage="1" sqref="P89 AB89 AD89 AG89 AI89 AL89 AN89 R89 T89" xr:uid="{00000000-0002-0000-0200-00000A000000}">
      <formula1>ECO_J</formula1>
    </dataValidation>
    <dataValidation type="list" allowBlank="1" showInputMessage="1" showErrorMessage="1" sqref="P91 AB91 AD91 AG91 AI91 AL91 AN91 R91 T91" xr:uid="{00000000-0002-0000-0200-00000B000000}">
      <formula1>ECO_K</formula1>
    </dataValidation>
    <dataValidation type="list" allowBlank="1" showInputMessage="1" showErrorMessage="1" sqref="P93 AB93 AD93 AG93 AI93 AL93 AN93 R93 T93" xr:uid="{00000000-0002-0000-0200-00000C000000}">
      <formula1>ECO_2023_L</formula1>
    </dataValidation>
    <dataValidation type="list" allowBlank="1" showInputMessage="1" showErrorMessage="1" sqref="P95 AB95 AD95 AG95 AI95 AL95 AN95 R95 T95" xr:uid="{00000000-0002-0000-0200-00000D000000}">
      <formula1>ECO_M</formula1>
    </dataValidation>
    <dataValidation type="list" allowBlank="1" showInputMessage="1" showErrorMessage="1" sqref="P98 AB98 AD98 AG98 AI98 AL98 AN98 R98 T98" xr:uid="{00000000-0002-0000-0200-00000E000000}">
      <formula1>ECO_P</formula1>
    </dataValidation>
    <dataValidation type="list" allowBlank="1" showInputMessage="1" showErrorMessage="1" sqref="P99 AB99 AD99 AG99 AI99 AL99 AN99 R99 T99" xr:uid="{00000000-0002-0000-0200-00000F000000}">
      <formula1>ECO_2023_R</formula1>
    </dataValidation>
    <dataValidation type="list" allowBlank="1" showInputMessage="1" showErrorMessage="1" sqref="P100 AB100 AD100 AG100 AI100 AL100 AN100 R100 T100" xr:uid="{00000000-0002-0000-0200-000010000000}">
      <formula1>ECO_2023_Q</formula1>
    </dataValidation>
    <dataValidation type="list" allowBlank="1" showInputMessage="1" showErrorMessage="1" sqref="P102 AB102 AD102 AG102 AI102 AL102 AN102 R102 T102" xr:uid="{00000000-0002-0000-0200-000011000000}">
      <formula1>ECO_2023_O</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26:AN27 P14:P15 AB14:AB15 AG14:AG15 AI14:AI15 AL14:AL15 P20:P21 AB20:AB21 AD20:AD21 AG20:AG21 AI20:AI21 AL20:AL21 AN20:AN21 P26:P27 AB26:AB27 AD26:AD27 AG26:AG27 AI26:AI27 AL26:AL27 AN14:AN15 R20:R21 R26:R27 T14:T15 T20:T21 T26:T27" xr:uid="{00000000-0002-0000-0200-000012000000}">
      <formula1>ECO_2023_B</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72 P72 AB72 AD72 AG72 AI72 AL72 R72 T72" xr:uid="{00000000-0002-0000-0200-000013000000}">
      <formula1>ECO_2023_A</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81 P81 AB81 AD81 AG81 AI81 AL81 R81 T81" xr:uid="{00000000-0002-0000-0200-000014000000}">
      <formula1>ECO_2023_H_a</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136 P113 AB113 AD113 AG113 AI113 AL113 AN113 P136 AB136 AD136 AG136 AI136 AL136 R113 R136 T113 T136" xr:uid="{00000000-0002-0000-0200-000015000000}">
      <formula1>ECO_2023_S</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P138 AB115 AD115 AG115 AI115 AL115 AN115 AN138 AL138 AI138 AG138 AD138 AB138 R115 R138 T115 T138" xr:uid="{00000000-0002-0000-0200-000016000000}">
      <formula1>ECO_2023_T</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147:AN150 P118:P121 AB118:AB121 AD118:AD121 AG118:AG121 AI118:AI121 AL118:AL121 AN118:AN121 P124:P127 AB124:AB127 AD124:AD127 AG124:AG127 AI124:AI127 AL124:AL127 AN124:AN127 P141:P144 AB141:AB144 AD141:AD144 AG141:AG144 AI141:AI144 AL141:AL144 AN141:AN144 P147:P150 AB147:AB150 AD147:AD150 AG147:AG150 AI147:AI150 AL147:AL150 R118:R121 R124:R127 R141:R144 R147:R150 T118:T121 T124:T127 T141:T144 T147:T150" xr:uid="{00000000-0002-0000-0200-000017000000}">
      <formula1>ECO_2023_U</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152 AB129 AD129 AG129 P152 AB152 AD152 AG152 AI152 AL152 R129 R152 T129 T152" xr:uid="{00000000-0002-0000-0200-000018000000}">
      <formula1>ECO_2023_V</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sqref="AN156 AI131 P133 AB133 AD133 AG133 AI133 AL133 AN133 P154 AB154 AD154 AG154 AI154 AL154 AN154 P156 AB156 AD156 AG156 AI156 AL156 R133 R154 R156 T133 T154 T156" xr:uid="{00000000-0002-0000-0200-000019000000}">
      <formula1>ECO_2023_W</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sqref="AN129 P129 AI129 AL129" xr:uid="{00000000-0002-0000-0200-00001A000000}">
      <formula1>ECO_2023_V</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sqref="AN131 P131 AB131 AD131 AG131 AL131 R131 T131" xr:uid="{00000000-0002-0000-0200-00001B000000}">
      <formula1>ECO_2023_W</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sqref="AD14:AD15 R14:R15" xr:uid="{00000000-0002-0000-0200-00001C000000}">
      <formula1>ECO_2023_B</formula1>
    </dataValidation>
    <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sqref="P115" xr:uid="{00000000-0002-0000-0200-00001D000000}">
      <formula1>ECO_2023_T</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1028" r:id="rId4">
          <objectPr locked="0" defaultSize="0" autoPict="0" r:id="rId5">
            <anchor moveWithCells="1">
              <from>
                <xdr:col>8</xdr:col>
                <xdr:colOff>1822450</xdr:colOff>
                <xdr:row>3</xdr:row>
                <xdr:rowOff>1047750</xdr:rowOff>
              </from>
              <to>
                <xdr:col>8</xdr:col>
                <xdr:colOff>2876550</xdr:colOff>
                <xdr:row>3</xdr:row>
                <xdr:rowOff>1841500</xdr:rowOff>
              </to>
            </anchor>
          </objectPr>
        </oleObject>
      </mc:Choice>
      <mc:Fallback>
        <oleObject progId="Document" dvAspect="DVASPECT_ICON" shapeId="1028" r:id="rId4"/>
      </mc:Fallback>
    </mc:AlternateContent>
  </oleObjects>
  <extLst>
    <ext xmlns:x14="http://schemas.microsoft.com/office/spreadsheetml/2009/9/main" uri="{CCE6A557-97BC-4b89-ADB6-D9C93CAAB3DF}">
      <x14:dataValidations xmlns:xm="http://schemas.microsoft.com/office/excel/2006/main" xWindow="1465" yWindow="401"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E000000}">
          <x14:formula1>
            <xm:f>OFFSET(Conditions!$D$3,0,0,Conditions!$D$1,1)</xm:f>
          </x14:formula1>
          <xm:sqref>P96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F000000}">
          <x14:formula1>
            <xm:f>OFFSET(Conditions!$D$33,0,0,Conditions!$D$31,1)</xm:f>
          </x14:formula1>
          <xm:sqref>AB96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0000000}">
          <x14:formula1>
            <xm:f>OFFSET(Conditions!$D$43,0,0,Conditions!$D$41,1)</xm:f>
          </x14:formula1>
          <xm:sqref>AD96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1000000}">
          <x14:formula1>
            <xm:f>OFFSET(Conditions!$D$53,0,0,Conditions!$D$51,1)</xm:f>
          </x14:formula1>
          <xm:sqref>AG96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2000000}">
          <x14:formula1>
            <xm:f>OFFSET(Conditions!$D$63,0,0,Conditions!$D$61,1)</xm:f>
          </x14:formula1>
          <xm:sqref>AI96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3000000}">
          <x14:formula1>
            <xm:f>OFFSET(Conditions!$D$73,0,0,Conditions!$D$71,1)</xm:f>
          </x14:formula1>
          <xm:sqref>AL96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4000000}">
          <x14:formula1>
            <xm:f>OFFSET(Conditions!$D$83,0,0,Conditions!$D$81,1)</xm:f>
          </x14:formula1>
          <xm:sqref>AN96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5000000}">
          <x14:formula1>
            <xm:f>OFFSET(Conditions!$B$3,0,0,Conditions!$B$1,1)</xm:f>
          </x14:formula1>
          <xm:sqref>P46:P56</xm:sqref>
        </x14:dataValidation>
        <x14:dataValidation type="list" allowBlank="1" showInputMessage="1" showErrorMessage="1" promptTitle="Conditional Quesiton" prompt="The options shown as possible answers depend on the answers given to other questions._x000a_If the color of the cell changes to red, please check the consistency of your answers." xr:uid="{00000000-0002-0000-0200-000026000000}">
          <x14:formula1>
            <xm:f>OFFSET(Conditions!$B$33,0,0,Conditions!$B$31,1)</xm:f>
          </x14:formula1>
          <xm:sqref>AB46:AB56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7000000}">
          <x14:formula1>
            <xm:f>OFFSET(Conditions!$B$43,0,0,Conditions!$B$41,1)</xm:f>
          </x14:formula1>
          <xm:sqref>AD46:AD56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8000000}">
          <x14:formula1>
            <xm:f>OFFSET(Conditions!$B$53,0,0,Conditions!$B$51,1)</xm:f>
          </x14:formula1>
          <xm:sqref>AG46:AG56 T47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9000000}">
          <x14:formula1>
            <xm:f>OFFSET(Conditions!$B$63,0,0,Conditions!$B$61,1)</xm:f>
          </x14:formula1>
          <xm:sqref>AI46:AI56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A000000}">
          <x14:formula1>
            <xm:f>OFFSET(Conditions!$B$73,0,0,Conditions!$B$71,1)</xm:f>
          </x14:formula1>
          <xm:sqref>AL46:AL56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B000000}">
          <x14:formula1>
            <xm:f>OFFSET(Conditions!$B$83,0,0,Conditions!$B$81,1)</xm:f>
          </x14:formula1>
          <xm:sqref>AN46:AN56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164CD87-027D-443B-AFCB-0928F419DE7E}">
          <x14:formula1>
            <xm:f>OFFSET(Conditions!$B$13,0,0,Conditions!$B$11,1)</xm:f>
          </x14:formula1>
          <xm:sqref>R46:R56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ADD074F-11E9-4269-96BF-87D369F88DC9}">
          <x14:formula1>
            <xm:f>OFFSET(Conditions!$B$23,0,0,Conditions!$B$21,1)</xm:f>
          </x14:formula1>
          <xm:sqref>T46 T48:T56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2007F781-5A3E-47D7-BB92-1C459E46E5E2}">
          <x14:formula1>
            <xm:f>OFFSET(Conditions!$D$13,0,0,Conditions!$D$11,1)</xm:f>
          </x14:formula1>
          <xm:sqref>R96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B46AD25F-0BE6-4C7F-88A3-412E743F0BE0}">
          <x14:formula1>
            <xm:f>OFFSET(Conditions!$D$23,0,0,Conditions!$D$21,1)</xm:f>
          </x14:formula1>
          <xm:sqref>T96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3"/>
  <dimension ref="A1:R135"/>
  <sheetViews>
    <sheetView topLeftCell="F112" zoomScale="85" zoomScaleNormal="85" workbookViewId="0">
      <selection activeCell="B3" sqref="B3"/>
    </sheetView>
  </sheetViews>
  <sheetFormatPr defaultRowHeight="12.5" x14ac:dyDescent="0.25"/>
  <cols>
    <col min="1" max="1" width="8.26953125" customWidth="1"/>
    <col min="2" max="2" width="15.1796875" customWidth="1"/>
    <col min="3" max="3" width="88.453125" style="7" customWidth="1"/>
    <col min="4" max="4" width="12.7265625" customWidth="1"/>
    <col min="5" max="5" width="73.7265625" style="6" customWidth="1"/>
    <col min="6" max="8" width="17.453125" style="6" customWidth="1"/>
    <col min="9" max="9" width="13.453125" customWidth="1"/>
    <col min="13" max="13" width="32" customWidth="1"/>
  </cols>
  <sheetData>
    <row r="1" spans="1:18" x14ac:dyDescent="0.25">
      <c r="A1" s="7" t="s">
        <v>15</v>
      </c>
      <c r="B1" s="7" t="s">
        <v>240</v>
      </c>
      <c r="C1" s="7" t="s">
        <v>239</v>
      </c>
      <c r="D1" s="7" t="s">
        <v>14</v>
      </c>
      <c r="E1" s="7" t="s">
        <v>13</v>
      </c>
      <c r="F1" s="24" t="str">
        <f>"reply_"&amp;LEFT(Country!B3,3)&amp;"_2018"</f>
        <v>reply_AUS_2018</v>
      </c>
      <c r="G1" s="24" t="str">
        <f>"reply_"&amp;LEFT(Country!B3,3)&amp;"_2023"</f>
        <v>reply_AUS_2023</v>
      </c>
      <c r="H1" s="24" t="s">
        <v>533</v>
      </c>
      <c r="I1" s="183" t="str">
        <f>"Comment_"&amp;LEFT(Country!B3,3)</f>
        <v>Comment_AUS</v>
      </c>
      <c r="R1" t="s">
        <v>43</v>
      </c>
    </row>
    <row r="2" spans="1:18" s="5" customFormat="1" ht="25" x14ac:dyDescent="0.25">
      <c r="A2" s="7" t="str">
        <f>'7-Retail trade'!B6</f>
        <v>NI</v>
      </c>
      <c r="B2" s="7" t="str">
        <f>'7-Retail trade'!A6</f>
        <v>Q7.1.00</v>
      </c>
      <c r="C2" s="7" t="str">
        <f>IF('7-Retail trade'!E6&lt;&gt;"",LEFT('7-Retail trade'!E6,FIND("Q",'7-Retail trade'!E6)-2),LEFT('7-Retail trade'!F6,FIND("Q",'7-Retail trade'!F6)-2))</f>
        <v xml:space="preserve">Please provide us the name of the body/institution answering this question in the original language and provide a link to its webpage. </v>
      </c>
      <c r="D2" s="7" t="str">
        <f>IF(OR('7-Retail trade'!B6="N",'7-Retail trade'!B6="NI"), "N",'7-Retail trade'!C6)</f>
        <v>N</v>
      </c>
      <c r="E2" s="7" t="s">
        <v>534</v>
      </c>
      <c r="F2" s="7" t="str">
        <f>'7-Retail trade'!V6</f>
        <v/>
      </c>
      <c r="G2" s="7" t="str">
        <f>'7-Retail trade'!AP6</f>
        <v>.</v>
      </c>
      <c r="H2" s="7">
        <f>'7-Retail trade'!AQ6</f>
        <v>0</v>
      </c>
      <c r="I2" s="5" t="str">
        <f>IF(H2=0,".",H2)</f>
        <v>.</v>
      </c>
    </row>
    <row r="3" spans="1:18" s="5" customFormat="1" x14ac:dyDescent="0.25">
      <c r="A3" s="7" t="str">
        <f>'7-Retail trade'!B7</f>
        <v>NI</v>
      </c>
      <c r="B3" s="7" t="str">
        <f>'7-Retail trade'!A7</f>
        <v>Q7.1.01</v>
      </c>
      <c r="C3" s="7" t="str">
        <f>IF('7-Retail trade'!E7&lt;&gt;"",LEFT('7-Retail trade'!E7,FIND("Q",'7-Retail trade'!E7)-2),LEFT('7-Retail trade'!F7,FIND("Q",'7-Retail trade'!F7)-2))</f>
        <v xml:space="preserve">Please also indicate the e-mail address of the specific person answering this section. </v>
      </c>
      <c r="D3" s="7" t="str">
        <f>IF(OR('7-Retail trade'!B7="N",'7-Retail trade'!B7="NI"), "N",'7-Retail trade'!C7)</f>
        <v>N</v>
      </c>
      <c r="E3" s="7" t="s">
        <v>534</v>
      </c>
      <c r="F3" s="7" t="str">
        <f>'7-Retail trade'!V7</f>
        <v/>
      </c>
      <c r="G3" s="7" t="str">
        <f>'7-Retail trade'!AP7</f>
        <v>.</v>
      </c>
      <c r="H3" s="7">
        <f>'7-Retail trade'!AQ7</f>
        <v>0</v>
      </c>
      <c r="I3" s="5" t="str">
        <f t="shared" ref="I3:I66" si="0">IF(H3=0,".",H3)</f>
        <v>.</v>
      </c>
    </row>
    <row r="4" spans="1:18" s="5" customFormat="1" ht="25" x14ac:dyDescent="0.25">
      <c r="A4" s="7" t="str">
        <f>'7-Retail trade'!B9</f>
        <v>I</v>
      </c>
      <c r="B4" s="7" t="str">
        <f>'7-Retail trade'!A9</f>
        <v>Q7.1.02</v>
      </c>
      <c r="C4" s="7" t="str">
        <f>IF('7-Retail trade'!E9&lt;&gt;"",LEFT('7-Retail trade'!E9,FIND("Q",'7-Retail trade'!E9)-2),LEFT('7-Retail trade'!F9,FIND("Q",'7-Retail trade'!F9)-2))</f>
        <v xml:space="preserve">At which level of jurisdiction is establishing a brick and mortar retail outlet regulated? </v>
      </c>
      <c r="D4" s="7" t="str">
        <f>IF(OR('7-Retail trade'!B9="N",'7-Retail trade'!B9="NI"), "N",'7-Retail trade'!C9)</f>
        <v>Q7a.1.01</v>
      </c>
      <c r="E4" s="7" t="s">
        <v>542</v>
      </c>
      <c r="F4" s="7" t="str">
        <f>'7-Retail trade'!V9</f>
        <v>State level (for federal states)</v>
      </c>
      <c r="G4" s="7" t="str">
        <f>'7-Retail trade'!AP9</f>
        <v>.</v>
      </c>
      <c r="H4" s="7">
        <f>'7-Retail trade'!AQ9</f>
        <v>0</v>
      </c>
      <c r="I4" s="5" t="str">
        <f t="shared" si="0"/>
        <v>.</v>
      </c>
    </row>
    <row r="5" spans="1:18" s="5" customFormat="1" ht="45.75" customHeight="1" x14ac:dyDescent="0.25">
      <c r="A5" s="7" t="str">
        <f>'7-Retail trade'!B11</f>
        <v>EC</v>
      </c>
      <c r="B5" s="7" t="str">
        <f>'7-Retail trade'!A11</f>
        <v>Q7.1.1_i</v>
      </c>
      <c r="C5" s="7" t="str">
        <f>IF('7-Retail trade'!E$10&lt;&gt;"",LEFT('7-Retail trade'!E$10,FIND("Q",'7-Retail trade'!E$10)-2)&amp;" - "&amp;'7-Retail trade'!F11)</f>
        <v>After registering in a general commercial or trade registry (in those countries where this is necessary), is an additional registration in a register only for retail trade activities required in order to establish a new retail outlet?  - For selling clothing</v>
      </c>
      <c r="D5" s="7" t="str">
        <f>IF(OR('7-Retail trade'!B11="N",'7-Retail trade'!B11="NI"), "N",'7-Retail trade'!C11)</f>
        <v>Q7a.1.1_C</v>
      </c>
      <c r="E5" s="7" t="s">
        <v>543</v>
      </c>
      <c r="F5" s="7" t="str">
        <f>'7-Retail trade'!V11</f>
        <v>not required</v>
      </c>
      <c r="G5" s="7" t="str">
        <f>'7-Retail trade'!AP11</f>
        <v>.</v>
      </c>
      <c r="H5" s="7">
        <f>'7-Retail trade'!AQ11</f>
        <v>0</v>
      </c>
      <c r="I5" s="5" t="str">
        <f t="shared" si="0"/>
        <v>.</v>
      </c>
    </row>
    <row r="6" spans="1:18" s="5" customFormat="1" ht="37.5" x14ac:dyDescent="0.25">
      <c r="A6" s="7" t="str">
        <f>'7-Retail trade'!B12</f>
        <v>EC</v>
      </c>
      <c r="B6" s="7" t="str">
        <f>'7-Retail trade'!A12</f>
        <v>Q7.1.1_ii</v>
      </c>
      <c r="C6" s="7" t="str">
        <f>IF('7-Retail trade'!E$10&lt;&gt;"",LEFT('7-Retail trade'!E$10,FIND("Q",'7-Retail trade'!E$10)-2)&amp;" - "&amp;'7-Retail trade'!F12)</f>
        <v>After registering in a general commercial or trade registry (in those countries where this is necessary), is an additional registration in a register only for retail trade activities required in order to establish a new retail outlet?  - For selling food and beverages</v>
      </c>
      <c r="D6" s="7" t="str">
        <f>IF(OR('7-Retail trade'!B12="N",'7-Retail trade'!B12="NI"), "N",'7-Retail trade'!C12)</f>
        <v>Q7a.1.1_F</v>
      </c>
      <c r="E6" s="7" t="s">
        <v>544</v>
      </c>
      <c r="F6" s="7" t="str">
        <f>'7-Retail trade'!V12</f>
        <v>always required</v>
      </c>
      <c r="G6" s="7" t="str">
        <f>'7-Retail trade'!AP12</f>
        <v>.</v>
      </c>
      <c r="H6" s="7">
        <f>'7-Retail trade'!AQ12</f>
        <v>0</v>
      </c>
      <c r="I6" s="5" t="str">
        <f t="shared" si="0"/>
        <v>.</v>
      </c>
    </row>
    <row r="7" spans="1:18" s="5" customFormat="1" ht="37.5" x14ac:dyDescent="0.25">
      <c r="A7" s="7" t="str">
        <f>'7-Retail trade'!B14</f>
        <v>EC</v>
      </c>
      <c r="B7" s="7" t="str">
        <f>'7-Retail trade'!A14</f>
        <v>Q7.1.1a_i</v>
      </c>
      <c r="C7" s="7" t="str">
        <f>IF('7-Retail trade'!E$13&lt;&gt;"",LEFT('7-Retail trade'!E$13,FIND("Q",'7-Retail trade'!E$13)-2)&amp;" - "&amp;'7-Retail trade'!F14)</f>
        <v>If registration in a register only for retail trade activities is only required depending on the outlet size (e.g. only for large outlets), what is the threshold from which this requirement applies?  - For selling clothing</v>
      </c>
      <c r="D7" s="7" t="str">
        <f>IF(OR('7-Retail trade'!B14="N",'7-Retail trade'!B14="NI"), "N",'7-Retail trade'!C14)</f>
        <v>Q7a.1.1a_C</v>
      </c>
      <c r="E7" s="7" t="s">
        <v>545</v>
      </c>
      <c r="F7" s="7" t="str">
        <f>'7-Retail trade'!V14</f>
        <v>not applicable</v>
      </c>
      <c r="G7" s="7" t="str">
        <f>'7-Retail trade'!AP14</f>
        <v>.</v>
      </c>
      <c r="H7" s="7">
        <f>'7-Retail trade'!AQ14</f>
        <v>0</v>
      </c>
      <c r="I7" s="5" t="str">
        <f t="shared" si="0"/>
        <v>.</v>
      </c>
    </row>
    <row r="8" spans="1:18" s="5" customFormat="1" ht="37.5" x14ac:dyDescent="0.25">
      <c r="A8" s="7" t="str">
        <f>'7-Retail trade'!B15</f>
        <v>EC</v>
      </c>
      <c r="B8" s="7" t="str">
        <f>'7-Retail trade'!A15</f>
        <v>Q7.1.1a_ii</v>
      </c>
      <c r="C8" s="7" t="str">
        <f>IF('7-Retail trade'!E$13&lt;&gt;"",LEFT('7-Retail trade'!E$13,FIND("Q",'7-Retail trade'!E$13)-2)&amp;" - "&amp;'7-Retail trade'!F15)</f>
        <v>If registration in a register only for retail trade activities is only required depending on the outlet size (e.g. only for large outlets), what is the threshold from which this requirement applies?  - For selling food and beverages</v>
      </c>
      <c r="D8" s="7" t="str">
        <f>IF(OR('7-Retail trade'!B15="N",'7-Retail trade'!B15="NI"), "N",'7-Retail trade'!C15)</f>
        <v>Q7a.1.1a_F</v>
      </c>
      <c r="E8" s="7" t="s">
        <v>546</v>
      </c>
      <c r="F8" s="7" t="str">
        <f>'7-Retail trade'!V15</f>
        <v>not applicable</v>
      </c>
      <c r="G8" s="7" t="str">
        <f>'7-Retail trade'!AP15</f>
        <v>.</v>
      </c>
      <c r="H8" s="7">
        <f>'7-Retail trade'!AQ15</f>
        <v>0</v>
      </c>
      <c r="I8" s="5" t="str">
        <f t="shared" si="0"/>
        <v>.</v>
      </c>
    </row>
    <row r="9" spans="1:18" s="5" customFormat="1" x14ac:dyDescent="0.25">
      <c r="A9" s="7" t="str">
        <f>'7-Retail trade'!B17</f>
        <v>E</v>
      </c>
      <c r="B9" s="7" t="str">
        <f>'7-Retail trade'!A17</f>
        <v>Q7.1.2_i</v>
      </c>
      <c r="C9" s="7" t="str">
        <f>IF('7-Retail trade'!E$16&lt;&gt;"",LEFT('7-Retail trade'!E$16,FIND("Q",'7-Retail trade'!E$16)-2)&amp;" - "&amp;'7-Retail trade'!F17)</f>
        <v>Is an authorisation needed in order to establish a retail outlet?  - For selling clothing</v>
      </c>
      <c r="D9" s="7" t="str">
        <f>IF(OR('7-Retail trade'!B17="N",'7-Retail trade'!B17="NI"), "N",'7-Retail trade'!C17)</f>
        <v>Q7a.1.2_C</v>
      </c>
      <c r="E9" s="7" t="s">
        <v>547</v>
      </c>
      <c r="F9" s="7" t="str">
        <f>'7-Retail trade'!V17</f>
        <v>not required</v>
      </c>
      <c r="G9" s="7" t="str">
        <f>'7-Retail trade'!AP17</f>
        <v>.</v>
      </c>
      <c r="H9" s="7">
        <f>'7-Retail trade'!AQ17</f>
        <v>0</v>
      </c>
      <c r="I9" s="5" t="str">
        <f t="shared" si="0"/>
        <v>.</v>
      </c>
    </row>
    <row r="10" spans="1:18" s="5" customFormat="1" ht="25" x14ac:dyDescent="0.25">
      <c r="A10" s="7" t="str">
        <f>'7-Retail trade'!B18</f>
        <v>E</v>
      </c>
      <c r="B10" s="7" t="str">
        <f>'7-Retail trade'!A18</f>
        <v>Q7.1.2_ii</v>
      </c>
      <c r="C10" s="7" t="str">
        <f>IF('7-Retail trade'!E$16&lt;&gt;"",LEFT('7-Retail trade'!E$16,FIND("Q",'7-Retail trade'!E$16)-2)&amp;" - "&amp;'7-Retail trade'!F18)</f>
        <v>Is an authorisation needed in order to establish a retail outlet?  - For selling food and beverages</v>
      </c>
      <c r="D10" s="7" t="str">
        <f>IF(OR('7-Retail trade'!B18="N",'7-Retail trade'!B18="NI"), "N",'7-Retail trade'!C18)</f>
        <v>Q7a.1.2_F</v>
      </c>
      <c r="E10" s="7" t="s">
        <v>548</v>
      </c>
      <c r="F10" s="7" t="str">
        <f>'7-Retail trade'!V18</f>
        <v>not required</v>
      </c>
      <c r="G10" s="7" t="str">
        <f>'7-Retail trade'!AP18</f>
        <v>.</v>
      </c>
      <c r="H10" s="7">
        <f>'7-Retail trade'!AQ18</f>
        <v>0</v>
      </c>
      <c r="I10" s="5" t="str">
        <f t="shared" si="0"/>
        <v>.</v>
      </c>
    </row>
    <row r="11" spans="1:18" s="5" customFormat="1" ht="37.5" x14ac:dyDescent="0.25">
      <c r="A11" s="7" t="str">
        <f>'7-Retail trade'!B20</f>
        <v>EC</v>
      </c>
      <c r="B11" s="7" t="str">
        <f>'7-Retail trade'!A20</f>
        <v>Q7.1.2a_i</v>
      </c>
      <c r="C11" s="7" t="str">
        <f>IF('7-Retail trade'!E$19&lt;&gt;"",LEFT('7-Retail trade'!E$19,FIND("Q",'7-Retail trade'!E$19)-2)&amp;" - "&amp;'7-Retail trade'!F20)</f>
        <v>If an authorisation is only required depending on the outlet size (e.g. only for large outlets), what is the threshold from which this requirement applies?  - For selling clothing</v>
      </c>
      <c r="D11" s="7" t="str">
        <f>IF(OR('7-Retail trade'!B20="N",'7-Retail trade'!B20="NI"), "N",'7-Retail trade'!C20)</f>
        <v>Q7a.1.2a_C</v>
      </c>
      <c r="E11" s="7" t="s">
        <v>549</v>
      </c>
      <c r="F11" s="7" t="str">
        <f>'7-Retail trade'!V20</f>
        <v>not applicable</v>
      </c>
      <c r="G11" s="7" t="str">
        <f>'7-Retail trade'!AP20</f>
        <v>.</v>
      </c>
      <c r="H11" s="7">
        <f>'7-Retail trade'!AQ20</f>
        <v>0</v>
      </c>
      <c r="I11" s="5" t="str">
        <f t="shared" si="0"/>
        <v>.</v>
      </c>
    </row>
    <row r="12" spans="1:18" s="5" customFormat="1" ht="37.5" x14ac:dyDescent="0.25">
      <c r="A12" s="7" t="str">
        <f>'7-Retail trade'!B21</f>
        <v>EC</v>
      </c>
      <c r="B12" s="7" t="str">
        <f>'7-Retail trade'!A21</f>
        <v>Q7.1.2a_ii</v>
      </c>
      <c r="C12" s="7" t="str">
        <f>IF('7-Retail trade'!E$19&lt;&gt;"",LEFT('7-Retail trade'!E$19,FIND("Q",'7-Retail trade'!E$19)-2)&amp;" - "&amp;'7-Retail trade'!F21)</f>
        <v>If an authorisation is only required depending on the outlet size (e.g. only for large outlets), what is the threshold from which this requirement applies?  - For selling food and beverages</v>
      </c>
      <c r="D12" s="7" t="str">
        <f>IF(OR('7-Retail trade'!B21="N",'7-Retail trade'!B21="NI"), "N",'7-Retail trade'!C21)</f>
        <v>Q7a.1.2a_F</v>
      </c>
      <c r="E12" s="7" t="s">
        <v>550</v>
      </c>
      <c r="F12" s="7" t="str">
        <f>'7-Retail trade'!V21</f>
        <v>not applicable</v>
      </c>
      <c r="G12" s="7" t="str">
        <f>'7-Retail trade'!AP21</f>
        <v>.</v>
      </c>
      <c r="H12" s="7">
        <f>'7-Retail trade'!AQ21</f>
        <v>0</v>
      </c>
      <c r="I12" s="5" t="str">
        <f t="shared" si="0"/>
        <v>.</v>
      </c>
    </row>
    <row r="13" spans="1:18" s="5" customFormat="1" ht="37.5" x14ac:dyDescent="0.25">
      <c r="A13" s="7" t="str">
        <f>'7-Retail trade'!B23</f>
        <v>EC</v>
      </c>
      <c r="B13" s="7" t="str">
        <f>'7-Retail trade'!A23</f>
        <v>Q7.1.3_i</v>
      </c>
      <c r="C13" s="7" t="str">
        <f>IF('7-Retail trade'!E$22&lt;&gt;"",LEFT('7-Retail trade'!E$22,FIND("Q",'7-Retail trade'!E$22)-2)&amp;" - "&amp;'7-Retail trade'!F23)</f>
        <v>Are additional licenses or permits (not related to health and safety or environmental protection regulations) needed to establish a retail outlet?  - For selling clothing</v>
      </c>
      <c r="D13" s="7" t="str">
        <f>IF(OR('7-Retail trade'!B23="N",'7-Retail trade'!B23="NI"), "N",'7-Retail trade'!C23)</f>
        <v>Q7a.1.3_C</v>
      </c>
      <c r="E13" s="7" t="s">
        <v>551</v>
      </c>
      <c r="F13" s="7" t="str">
        <f>'7-Retail trade'!V23</f>
        <v>not required</v>
      </c>
      <c r="G13" s="7" t="str">
        <f>'7-Retail trade'!AP23</f>
        <v>.</v>
      </c>
      <c r="H13" s="7">
        <f>'7-Retail trade'!AQ23</f>
        <v>0</v>
      </c>
      <c r="I13" s="5" t="str">
        <f t="shared" si="0"/>
        <v>.</v>
      </c>
    </row>
    <row r="14" spans="1:18" s="5" customFormat="1" ht="37.5" x14ac:dyDescent="0.25">
      <c r="A14" s="7" t="str">
        <f>'7-Retail trade'!B24</f>
        <v>EC</v>
      </c>
      <c r="B14" s="7" t="str">
        <f>'7-Retail trade'!A24</f>
        <v>Q7.1.3_ii</v>
      </c>
      <c r="C14" s="7" t="str">
        <f>IF('7-Retail trade'!E$22&lt;&gt;"",LEFT('7-Retail trade'!E$22,FIND("Q",'7-Retail trade'!E$22)-2)&amp;" - "&amp;'7-Retail trade'!F24)</f>
        <v>Are additional licenses or permits (not related to health and safety or environmental protection regulations) needed to establish a retail outlet?  - For selling food and beverages</v>
      </c>
      <c r="D14" s="7" t="str">
        <f>IF(OR('7-Retail trade'!B24="N",'7-Retail trade'!B24="NI"), "N",'7-Retail trade'!C24)</f>
        <v>Q7a.1.3_F</v>
      </c>
      <c r="E14" s="7" t="s">
        <v>552</v>
      </c>
      <c r="F14" s="7" t="str">
        <f>'7-Retail trade'!V24</f>
        <v>not required</v>
      </c>
      <c r="G14" s="7" t="str">
        <f>'7-Retail trade'!AP24</f>
        <v>.</v>
      </c>
      <c r="H14" s="7">
        <f>'7-Retail trade'!AQ24</f>
        <v>0</v>
      </c>
      <c r="I14" s="5" t="str">
        <f t="shared" si="0"/>
        <v>.</v>
      </c>
    </row>
    <row r="15" spans="1:18" s="5" customFormat="1" ht="37.5" x14ac:dyDescent="0.25">
      <c r="A15" s="7" t="str">
        <f>'7-Retail trade'!B26</f>
        <v>EC</v>
      </c>
      <c r="B15" s="7" t="str">
        <f>'7-Retail trade'!A26</f>
        <v>Q7.1.3a_i</v>
      </c>
      <c r="C15" s="7" t="str">
        <f>IF('7-Retail trade'!E$25&lt;&gt;"",LEFT('7-Retail trade'!E$25,FIND("Q",'7-Retail trade'!E$25)-2)&amp;" - "&amp;'7-Retail trade'!F26)</f>
        <v>If additional licenses or permits are needed only depending on the outlet size (e.g. only for large outlets), what is the threshold from which this requirement applies?  - For selling clothing</v>
      </c>
      <c r="D15" s="7" t="str">
        <f>IF(OR('7-Retail trade'!B26="N",'7-Retail trade'!B26="NI"), "N",'7-Retail trade'!C26)</f>
        <v>Q7a.1.3a_C</v>
      </c>
      <c r="E15" s="7" t="s">
        <v>553</v>
      </c>
      <c r="F15" s="7" t="str">
        <f>'7-Retail trade'!V26</f>
        <v>not applicable</v>
      </c>
      <c r="G15" s="7" t="str">
        <f>'7-Retail trade'!AP26</f>
        <v>.</v>
      </c>
      <c r="H15" s="7">
        <f>'7-Retail trade'!AQ26</f>
        <v>0</v>
      </c>
      <c r="I15" s="5" t="str">
        <f t="shared" si="0"/>
        <v>.</v>
      </c>
    </row>
    <row r="16" spans="1:18" s="5" customFormat="1" ht="37.5" x14ac:dyDescent="0.25">
      <c r="A16" s="7" t="str">
        <f>'7-Retail trade'!B27</f>
        <v>EC</v>
      </c>
      <c r="B16" s="7" t="str">
        <f>'7-Retail trade'!A27</f>
        <v>Q7.1.3a_ii</v>
      </c>
      <c r="C16" s="7" t="str">
        <f>IF('7-Retail trade'!E$25&lt;&gt;"",LEFT('7-Retail trade'!E$25,FIND("Q",'7-Retail trade'!E$25)-2)&amp;" - "&amp;'7-Retail trade'!F27)</f>
        <v>If additional licenses or permits are needed only depending on the outlet size (e.g. only for large outlets), what is the threshold from which this requirement applies?  - For selling food and beverages</v>
      </c>
      <c r="D16" s="7" t="str">
        <f>IF(OR('7-Retail trade'!B27="N",'7-Retail trade'!B27="NI"), "N",'7-Retail trade'!C27)</f>
        <v>Q7a.1.3a_F</v>
      </c>
      <c r="E16" s="7" t="s">
        <v>554</v>
      </c>
      <c r="F16" s="7" t="str">
        <f>'7-Retail trade'!V27</f>
        <v>not applicable</v>
      </c>
      <c r="G16" s="7" t="str">
        <f>'7-Retail trade'!AP27</f>
        <v>.</v>
      </c>
      <c r="H16" s="7">
        <f>'7-Retail trade'!AQ27</f>
        <v>0</v>
      </c>
      <c r="I16" s="5" t="str">
        <f t="shared" si="0"/>
        <v>.</v>
      </c>
    </row>
    <row r="17" spans="1:9" s="5" customFormat="1" ht="37.5" x14ac:dyDescent="0.25">
      <c r="A17" s="7" t="str">
        <f>'7-Retail trade'!B29</f>
        <v>EC</v>
      </c>
      <c r="B17" s="7" t="str">
        <f>'7-Retail trade'!A29</f>
        <v>Q7.1.4</v>
      </c>
      <c r="C17" s="7" t="str">
        <f>IF('7-Retail trade'!E29&lt;&gt;"",LEFT('7-Retail trade'!E29,FIND("Q",'7-Retail trade'!E29)-2),LEFT('7-Retail trade'!F29,FIND("Q",'7-Retail trade'!F29)-2))</f>
        <v xml:space="preserve">Are professional bodies or representatives of trade and commercial interests (such as associations of retailers or chamber of commerce) involved in decisions concerning individual authorisations for establishing retail outlets? </v>
      </c>
      <c r="D17" s="7" t="str">
        <f>IF(OR('7-Retail trade'!B29="N",'7-Retail trade'!B29="NI"), "N",'7-Retail trade'!C29)</f>
        <v>Q7a.1.5</v>
      </c>
      <c r="E17" s="7" t="s">
        <v>555</v>
      </c>
      <c r="F17" s="7" t="str">
        <f>'7-Retail trade'!V29</f>
        <v>no, not involved</v>
      </c>
      <c r="G17" s="7" t="str">
        <f>'7-Retail trade'!AP29</f>
        <v>.</v>
      </c>
      <c r="H17" s="7">
        <f>'7-Retail trade'!AQ29</f>
        <v>0</v>
      </c>
      <c r="I17" s="5" t="str">
        <f t="shared" si="0"/>
        <v>.</v>
      </c>
    </row>
    <row r="18" spans="1:9" s="5" customFormat="1" ht="25" x14ac:dyDescent="0.25">
      <c r="A18" s="7" t="str">
        <f>'7-Retail trade'!B30</f>
        <v>EC</v>
      </c>
      <c r="B18" s="7" t="str">
        <f>'7-Retail trade'!A30</f>
        <v>Q7.1.5</v>
      </c>
      <c r="C18" s="7" t="str">
        <f>IF('7-Retail trade'!E30&lt;&gt;"",LEFT('7-Retail trade'!E30,FIND("Q",'7-Retail trade'!E30)-2),LEFT('7-Retail trade'!F30,FIND("Q",'7-Retail trade'!F30)-2))</f>
        <v xml:space="preserve">Can a request to establish a retail outlet be denied on the basis of a market test or economic needs test? </v>
      </c>
      <c r="D18" s="7" t="str">
        <f>IF(OR('7-Retail trade'!B30="N",'7-Retail trade'!B30="NI"), "N",'7-Retail trade'!C30)</f>
        <v>Q7a.1.6</v>
      </c>
      <c r="E18" s="7" t="s">
        <v>556</v>
      </c>
      <c r="F18" s="7" t="str">
        <f>'7-Retail trade'!V30</f>
        <v>no</v>
      </c>
      <c r="G18" s="7" t="str">
        <f>'7-Retail trade'!AP30</f>
        <v>.</v>
      </c>
      <c r="H18" s="7">
        <f>'7-Retail trade'!AQ30</f>
        <v>0</v>
      </c>
      <c r="I18" s="5" t="str">
        <f t="shared" si="0"/>
        <v>.</v>
      </c>
    </row>
    <row r="19" spans="1:9" s="5" customFormat="1" ht="37.5" x14ac:dyDescent="0.25">
      <c r="A19" s="7" t="str">
        <f>'7-Retail trade'!B33</f>
        <v>NI</v>
      </c>
      <c r="B19" s="7" t="str">
        <f>'7-Retail trade'!A33</f>
        <v>Q7.2.01</v>
      </c>
      <c r="C19" s="7" t="str">
        <f>IF('7-Retail trade'!E33&lt;&gt;"",LEFT('7-Retail trade'!E33,FIND("Q",'7-Retail trade'!E33)-2),LEFT('7-Retail trade'!F33,FIND("Q",'7-Retail trade'!F33)-2))</f>
        <v xml:space="preserve">At which level of jurisdiction are retail sales regulated? </v>
      </c>
      <c r="D19" s="7" t="str">
        <f>IF(OR('7-Retail trade'!B33="N",'7-Retail trade'!B33="NI"), "N",'7-Retail trade'!C33)</f>
        <v>N</v>
      </c>
      <c r="E19" s="7" t="s">
        <v>534</v>
      </c>
      <c r="F19" s="7" t="str">
        <f>'7-Retail trade'!V33</f>
        <v>Federal level/ National (for non-federal states)</v>
      </c>
      <c r="G19" s="7" t="str">
        <f>'7-Retail trade'!AP33</f>
        <v>.</v>
      </c>
      <c r="H19" s="7">
        <f>'7-Retail trade'!AQ33</f>
        <v>0</v>
      </c>
      <c r="I19" s="5" t="str">
        <f t="shared" si="0"/>
        <v>.</v>
      </c>
    </row>
    <row r="20" spans="1:9" s="5" customFormat="1" ht="25" x14ac:dyDescent="0.25">
      <c r="A20" s="7" t="str">
        <f>'7-Retail trade'!B34</f>
        <v>NI</v>
      </c>
      <c r="B20" s="7" t="str">
        <f>'7-Retail trade'!A34</f>
        <v>Q7.2.01a</v>
      </c>
      <c r="C20" s="7" t="str">
        <f>IF('7-Retail trade'!E34&lt;&gt;"",LEFT('7-Retail trade'!E34,FIND("Q",'7-Retail trade'!E34)-2),LEFT('7-Retail trade'!F34,FIND("Q",'7-Retail trade'!F34)-2))</f>
        <v xml:space="preserve">If retail sales are regulated at state level (in a federal country) or at sub-national level, please specify for which state/province/region you are answering </v>
      </c>
      <c r="D20" s="7" t="str">
        <f>IF(OR('7-Retail trade'!B34="N",'7-Retail trade'!B34="NI"), "N",'7-Retail trade'!C34)</f>
        <v>N</v>
      </c>
      <c r="E20" s="7" t="s">
        <v>534</v>
      </c>
      <c r="F20" s="7" t="str">
        <f>'7-Retail trade'!V34</f>
        <v/>
      </c>
      <c r="G20" s="7" t="str">
        <f>'7-Retail trade'!AP34</f>
        <v>.</v>
      </c>
      <c r="H20" s="7">
        <f>'7-Retail trade'!AQ34</f>
        <v>0</v>
      </c>
      <c r="I20" s="5" t="str">
        <f t="shared" si="0"/>
        <v>.</v>
      </c>
    </row>
    <row r="21" spans="1:9" s="5" customFormat="1" ht="25" x14ac:dyDescent="0.25">
      <c r="A21" s="7" t="str">
        <f>'7-Retail trade'!B36</f>
        <v>E</v>
      </c>
      <c r="B21" s="7" t="str">
        <f>'7-Retail trade'!A36</f>
        <v>Q7.2.1_i</v>
      </c>
      <c r="C21" s="7" t="str">
        <f>IF('7-Retail trade'!E$35&lt;&gt;"",LEFT('7-Retail trade'!E$35,FIND("Q",'7-Retail trade'!E$35)-2)&amp;" - "&amp;'7-Retail trade'!F36)</f>
        <v>Can any of the goods and services listed below only be sold in outlets operating under a local or national legal monopoly?  - Perfumes</v>
      </c>
      <c r="D21" s="7" t="str">
        <f>IF(OR('7-Retail trade'!B36="N",'7-Retail trade'!B36="NI"), "N",'7-Retail trade'!C36)</f>
        <v>Q7a.2.1_i</v>
      </c>
      <c r="E21" s="7" t="s">
        <v>557</v>
      </c>
      <c r="F21" s="7" t="str">
        <f>'7-Retail trade'!V36</f>
        <v>no</v>
      </c>
      <c r="G21" s="7" t="str">
        <f>'7-Retail trade'!AP36</f>
        <v>.</v>
      </c>
      <c r="H21" s="7">
        <f>'7-Retail trade'!AQ36</f>
        <v>0</v>
      </c>
      <c r="I21" s="5" t="str">
        <f t="shared" si="0"/>
        <v>.</v>
      </c>
    </row>
    <row r="22" spans="1:9" s="5" customFormat="1" ht="25" x14ac:dyDescent="0.25">
      <c r="A22" s="7" t="str">
        <f>'7-Retail trade'!B37</f>
        <v>E</v>
      </c>
      <c r="B22" s="7" t="str">
        <f>'7-Retail trade'!A37</f>
        <v>Q7.2.1_ii</v>
      </c>
      <c r="C22" s="7" t="str">
        <f>IF('7-Retail trade'!E$35&lt;&gt;"",LEFT('7-Retail trade'!E$35,FIND("Q",'7-Retail trade'!E$35)-2)&amp;" - "&amp;'7-Retail trade'!F37)</f>
        <v>Can any of the goods and services listed below only be sold in outlets operating under a local or national legal monopoly?  - Gasoline</v>
      </c>
      <c r="D22" s="7" t="str">
        <f>IF(OR('7-Retail trade'!B37="N",'7-Retail trade'!B37="NI"), "N",'7-Retail trade'!C37)</f>
        <v>Q7a.2.1_ii</v>
      </c>
      <c r="E22" s="7" t="s">
        <v>558</v>
      </c>
      <c r="F22" s="7" t="str">
        <f>'7-Retail trade'!V37</f>
        <v>no</v>
      </c>
      <c r="G22" s="7" t="str">
        <f>'7-Retail trade'!AP37</f>
        <v>.</v>
      </c>
      <c r="H22" s="7">
        <f>'7-Retail trade'!AQ37</f>
        <v>0</v>
      </c>
      <c r="I22" s="5" t="str">
        <f t="shared" si="0"/>
        <v>.</v>
      </c>
    </row>
    <row r="23" spans="1:9" s="5" customFormat="1" ht="25" x14ac:dyDescent="0.25">
      <c r="A23" s="7" t="str">
        <f>'7-Retail trade'!B38</f>
        <v>E</v>
      </c>
      <c r="B23" s="7" t="str">
        <f>'7-Retail trade'!A38</f>
        <v>Q7.2.1_iii</v>
      </c>
      <c r="C23" s="7" t="str">
        <f>IF('7-Retail trade'!E$35&lt;&gt;"",LEFT('7-Retail trade'!E$35,FIND("Q",'7-Retail trade'!E$35)-2)&amp;" - "&amp;'7-Retail trade'!F38)</f>
        <v>Can any of the goods and services listed below only be sold in outlets operating under a local or national legal monopoly?  - LPG (Liquefied petroleum gas)</v>
      </c>
      <c r="D23" s="7" t="str">
        <f>IF(OR('7-Retail trade'!B38="N",'7-Retail trade'!B38="NI"), "N",'7-Retail trade'!C38)</f>
        <v>Q7a.2.1_iii</v>
      </c>
      <c r="E23" s="7" t="s">
        <v>559</v>
      </c>
      <c r="F23" s="7" t="str">
        <f>'7-Retail trade'!V38</f>
        <v>no</v>
      </c>
      <c r="G23" s="7" t="str">
        <f>'7-Retail trade'!AP38</f>
        <v>.</v>
      </c>
      <c r="H23" s="7">
        <f>'7-Retail trade'!AQ38</f>
        <v>0</v>
      </c>
      <c r="I23" s="5" t="str">
        <f t="shared" si="0"/>
        <v>.</v>
      </c>
    </row>
    <row r="24" spans="1:9" s="5" customFormat="1" ht="25" x14ac:dyDescent="0.25">
      <c r="A24" s="7" t="str">
        <f>'7-Retail trade'!B39</f>
        <v>N</v>
      </c>
      <c r="B24" s="7" t="str">
        <f>'7-Retail trade'!A39</f>
        <v>Q7.2.1_iv</v>
      </c>
      <c r="C24" s="7" t="str">
        <f>IF('7-Retail trade'!E$35&lt;&gt;"",LEFT('7-Retail trade'!E$35,FIND("Q",'7-Retail trade'!E$35)-2)&amp;" - "&amp;'7-Retail trade'!F39)</f>
        <v>Can any of the goods and services listed below only be sold in outlets operating under a local or national legal monopoly?  - Tobacco</v>
      </c>
      <c r="D24" s="7" t="str">
        <f>IF(OR('7-Retail trade'!B39="N",'7-Retail trade'!B39="NI"), "N",'7-Retail trade'!C39)</f>
        <v>N</v>
      </c>
      <c r="E24" s="7" t="s">
        <v>534</v>
      </c>
      <c r="F24" s="7" t="str">
        <f>'7-Retail trade'!V39</f>
        <v/>
      </c>
      <c r="G24" s="7" t="str">
        <f>'7-Retail trade'!AP39</f>
        <v>.</v>
      </c>
      <c r="H24" s="7">
        <f>'7-Retail trade'!AQ39</f>
        <v>0</v>
      </c>
      <c r="I24" s="5" t="str">
        <f t="shared" si="0"/>
        <v>.</v>
      </c>
    </row>
    <row r="25" spans="1:9" s="5" customFormat="1" ht="25" x14ac:dyDescent="0.25">
      <c r="A25" s="7" t="str">
        <f>'7-Retail trade'!B40</f>
        <v>N</v>
      </c>
      <c r="B25" s="7" t="str">
        <f>'7-Retail trade'!A40</f>
        <v>Q7.2.1_v</v>
      </c>
      <c r="C25" s="7" t="str">
        <f>IF('7-Retail trade'!E$35&lt;&gt;"",LEFT('7-Retail trade'!E$35,FIND("Q",'7-Retail trade'!E$35)-2)&amp;" - "&amp;'7-Retail trade'!F40)</f>
        <v>Can any of the goods and services listed below only be sold in outlets operating under a local or national legal monopoly?  - Alcoholic beverages (such as wines or spirits)</v>
      </c>
      <c r="D25" s="7" t="str">
        <f>IF(OR('7-Retail trade'!B40="N",'7-Retail trade'!B40="NI"), "N",'7-Retail trade'!C40)</f>
        <v>N</v>
      </c>
      <c r="E25" s="7" t="s">
        <v>534</v>
      </c>
      <c r="F25" s="7" t="str">
        <f>'7-Retail trade'!V40</f>
        <v/>
      </c>
      <c r="G25" s="7" t="str">
        <f>'7-Retail trade'!AP40</f>
        <v>.</v>
      </c>
      <c r="H25" s="7">
        <f>'7-Retail trade'!AQ40</f>
        <v>0</v>
      </c>
      <c r="I25" s="5" t="str">
        <f t="shared" si="0"/>
        <v>.</v>
      </c>
    </row>
    <row r="26" spans="1:9" s="5" customFormat="1" ht="50" x14ac:dyDescent="0.25">
      <c r="A26" s="7" t="str">
        <f>'7-Retail trade'!B41</f>
        <v>E</v>
      </c>
      <c r="B26" s="7" t="str">
        <f>'7-Retail trade'!A41</f>
        <v>Q7.2.1_vi</v>
      </c>
      <c r="C26" s="7" t="str">
        <f>IF('7-Retail trade'!E$35&lt;&gt;"",LEFT('7-Retail trade'!E$35,FIND("Q",'7-Retail trade'!E$35)-2)&amp;" - "&amp;'7-Retail trade'!F41)</f>
        <v>Can any of the goods and services listed below only be sold in outlets operating under a local or national legal monopoly?  - Other good or service 1</v>
      </c>
      <c r="D26" s="7" t="str">
        <f>IF(OR('7-Retail trade'!B41="N",'7-Retail trade'!B41="NI"), "N",'7-Retail trade'!C41)</f>
        <v>Q7a.2.1_iv</v>
      </c>
      <c r="E26" s="7" t="s">
        <v>560</v>
      </c>
      <c r="F26" s="7" t="str">
        <f>'7-Retail trade'!V41</f>
        <v>.</v>
      </c>
      <c r="G26" s="7" t="str">
        <f>'7-Retail trade'!AP41</f>
        <v>.</v>
      </c>
      <c r="H26" s="7">
        <f>'7-Retail trade'!AQ41</f>
        <v>0</v>
      </c>
      <c r="I26" s="5" t="str">
        <f t="shared" si="0"/>
        <v>.</v>
      </c>
    </row>
    <row r="27" spans="1:9" s="5" customFormat="1" ht="25" x14ac:dyDescent="0.25">
      <c r="A27" s="7" t="str">
        <f>'7-Retail trade'!B42</f>
        <v>N</v>
      </c>
      <c r="B27" s="7" t="str">
        <f>'7-Retail trade'!A42</f>
        <v>Q7.2.1_vii</v>
      </c>
      <c r="C27" s="7" t="str">
        <f>IF('7-Retail trade'!E$35&lt;&gt;"",LEFT('7-Retail trade'!E$35,FIND("Q",'7-Retail trade'!E$35)-2)&amp;" - "&amp;'7-Retail trade'!F42)</f>
        <v>Can any of the goods and services listed below only be sold in outlets operating under a local or national legal monopoly?  - Other good or service 2</v>
      </c>
      <c r="D27" s="7" t="str">
        <f>IF(OR('7-Retail trade'!B42="N",'7-Retail trade'!B42="NI"), "N",'7-Retail trade'!C42)</f>
        <v>N</v>
      </c>
      <c r="E27" s="7" t="s">
        <v>534</v>
      </c>
      <c r="F27" s="7" t="str">
        <f>'7-Retail trade'!V42</f>
        <v/>
      </c>
      <c r="G27" s="7" t="str">
        <f>'7-Retail trade'!AP42</f>
        <v>.</v>
      </c>
      <c r="H27" s="7">
        <f>'7-Retail trade'!AQ42</f>
        <v>0</v>
      </c>
      <c r="I27" s="5" t="str">
        <f t="shared" si="0"/>
        <v>.</v>
      </c>
    </row>
    <row r="28" spans="1:9" s="5" customFormat="1" ht="25" x14ac:dyDescent="0.25">
      <c r="A28" s="7" t="str">
        <f>'7-Retail trade'!B43</f>
        <v>N</v>
      </c>
      <c r="B28" s="7" t="str">
        <f>'7-Retail trade'!A43</f>
        <v>Q7.2.1_viii</v>
      </c>
      <c r="C28" s="7" t="str">
        <f>IF('7-Retail trade'!E$35&lt;&gt;"",LEFT('7-Retail trade'!E$35,FIND("Q",'7-Retail trade'!E$35)-2)&amp;" - "&amp;'7-Retail trade'!F43)</f>
        <v>Can any of the goods and services listed below only be sold in outlets operating under a local or national legal monopoly?  - Other good or service 3</v>
      </c>
      <c r="D28" s="7" t="str">
        <f>IF(OR('7-Retail trade'!B43="N",'7-Retail trade'!B43="NI"), "N",'7-Retail trade'!C43)</f>
        <v>N</v>
      </c>
      <c r="E28" s="7" t="s">
        <v>534</v>
      </c>
      <c r="F28" s="7" t="str">
        <f>'7-Retail trade'!V43</f>
        <v/>
      </c>
      <c r="G28" s="7" t="str">
        <f>'7-Retail trade'!AP43</f>
        <v>.</v>
      </c>
      <c r="H28" s="7">
        <f>'7-Retail trade'!AQ43</f>
        <v>0</v>
      </c>
      <c r="I28" s="5" t="str">
        <f t="shared" si="0"/>
        <v>.</v>
      </c>
    </row>
    <row r="29" spans="1:9" s="5" customFormat="1" ht="25" x14ac:dyDescent="0.25">
      <c r="A29" s="7" t="str">
        <f>'7-Retail trade'!B44</f>
        <v>N</v>
      </c>
      <c r="B29" s="7" t="str">
        <f>'7-Retail trade'!A44</f>
        <v>Q7.2.1_ix</v>
      </c>
      <c r="C29" s="7" t="str">
        <f>IF('7-Retail trade'!E$35&lt;&gt;"",LEFT('7-Retail trade'!E$35,FIND("Q",'7-Retail trade'!E$35)-2)&amp;" - "&amp;'7-Retail trade'!F44)</f>
        <v>Can any of the goods and services listed below only be sold in outlets operating under a local or national legal monopoly?  - Other good or service 4</v>
      </c>
      <c r="D29" s="7" t="str">
        <f>IF(OR('7-Retail trade'!B44="N",'7-Retail trade'!B44="NI"), "N",'7-Retail trade'!C44)</f>
        <v>N</v>
      </c>
      <c r="E29" s="7" t="s">
        <v>534</v>
      </c>
      <c r="F29" s="7" t="str">
        <f>'7-Retail trade'!V44</f>
        <v/>
      </c>
      <c r="G29" s="7" t="str">
        <f>'7-Retail trade'!AP44</f>
        <v>.</v>
      </c>
      <c r="H29" s="7">
        <f>'7-Retail trade'!AQ44</f>
        <v>0</v>
      </c>
      <c r="I29" s="5" t="str">
        <f t="shared" si="0"/>
        <v>.</v>
      </c>
    </row>
    <row r="30" spans="1:9" s="5" customFormat="1" ht="25" x14ac:dyDescent="0.25">
      <c r="A30" s="7" t="str">
        <f>'7-Retail trade'!B46</f>
        <v>E</v>
      </c>
      <c r="B30" s="7" t="str">
        <f>'7-Retail trade'!A46</f>
        <v>Q7.2.2_i</v>
      </c>
      <c r="C30" s="7" t="str">
        <f>IF('7-Retail trade'!E$45&lt;&gt;"",LEFT('7-Retail trade'!E$45,FIND("Q",'7-Retail trade'!E$45)-2)&amp;" - "&amp;'7-Retail trade'!F46)</f>
        <v>Are there goods and services that cannot be sold online (i.e. over the internet), but can be sold in brick and mortar shops?  - Non-Prescription Medicines</v>
      </c>
      <c r="D30" s="7" t="str">
        <f>IF(OR('7-Retail trade'!B46="N",'7-Retail trade'!B46="NI"), "N",'7-Retail trade'!C46)</f>
        <v>Q7a.2.3_i</v>
      </c>
      <c r="E30" s="7" t="s">
        <v>561</v>
      </c>
      <c r="F30" s="7" t="str">
        <f>'7-Retail trade'!V46</f>
        <v>.</v>
      </c>
      <c r="G30" s="7" t="str">
        <f>'7-Retail trade'!AP46</f>
        <v>.</v>
      </c>
      <c r="H30" s="7">
        <f>'7-Retail trade'!AQ46</f>
        <v>0</v>
      </c>
      <c r="I30" s="5" t="str">
        <f t="shared" si="0"/>
        <v>.</v>
      </c>
    </row>
    <row r="31" spans="1:9" s="5" customFormat="1" ht="25" x14ac:dyDescent="0.25">
      <c r="A31" s="7" t="str">
        <f>'7-Retail trade'!B47</f>
        <v>E</v>
      </c>
      <c r="B31" s="7" t="str">
        <f>'7-Retail trade'!A47</f>
        <v>Q7.2.2_ii</v>
      </c>
      <c r="C31" s="7" t="str">
        <f>IF('7-Retail trade'!E$45&lt;&gt;"",LEFT('7-Retail trade'!E$45,FIND("Q",'7-Retail trade'!E$45)-2)&amp;" - "&amp;'7-Retail trade'!F47)</f>
        <v>Are there goods and services that cannot be sold online (i.e. over the internet), but can be sold in brick and mortar shops?  - Prescription Medicines</v>
      </c>
      <c r="D31" s="7" t="str">
        <f>IF(OR('7-Retail trade'!B47="N",'7-Retail trade'!B47="NI"), "N",'7-Retail trade'!C47)</f>
        <v>Q7a.2.3_ii</v>
      </c>
      <c r="E31" s="7" t="s">
        <v>562</v>
      </c>
      <c r="F31" s="7" t="str">
        <f>'7-Retail trade'!V47</f>
        <v>.</v>
      </c>
      <c r="G31" s="7" t="str">
        <f>'7-Retail trade'!AP47</f>
        <v>.</v>
      </c>
      <c r="H31" s="7">
        <f>'7-Retail trade'!AQ47</f>
        <v>0</v>
      </c>
      <c r="I31" s="5" t="str">
        <f t="shared" si="0"/>
        <v>.</v>
      </c>
    </row>
    <row r="32" spans="1:9" s="5" customFormat="1" ht="25" x14ac:dyDescent="0.25">
      <c r="A32" s="7" t="str">
        <f>'7-Retail trade'!B48</f>
        <v>E</v>
      </c>
      <c r="B32" s="7" t="str">
        <f>'7-Retail trade'!A48</f>
        <v>Q7.2.2_iii</v>
      </c>
      <c r="C32" s="7" t="str">
        <f>IF('7-Retail trade'!E$45&lt;&gt;"",LEFT('7-Retail trade'!E$45,FIND("Q",'7-Retail trade'!E$45)-2)&amp;" - "&amp;'7-Retail trade'!F48)</f>
        <v>Are there goods and services that cannot be sold online (i.e. over the internet), but can be sold in brick and mortar shops?  - Electronic cigarettes</v>
      </c>
      <c r="D32" s="7" t="str">
        <f>IF(OR('7-Retail trade'!B48="N",'7-Retail trade'!B48="NI"), "N",'7-Retail trade'!C48)</f>
        <v>Q7a.2.3_iii</v>
      </c>
      <c r="E32" s="7" t="s">
        <v>563</v>
      </c>
      <c r="F32" s="7" t="str">
        <f>'7-Retail trade'!V48</f>
        <v>no, can also be sold online</v>
      </c>
      <c r="G32" s="7" t="str">
        <f>'7-Retail trade'!AP48</f>
        <v>.</v>
      </c>
      <c r="H32" s="7">
        <f>'7-Retail trade'!AQ48</f>
        <v>0</v>
      </c>
      <c r="I32" s="5" t="str">
        <f t="shared" si="0"/>
        <v>.</v>
      </c>
    </row>
    <row r="33" spans="1:9" s="5" customFormat="1" ht="25" x14ac:dyDescent="0.25">
      <c r="A33" s="7" t="str">
        <f>'7-Retail trade'!B49</f>
        <v>E</v>
      </c>
      <c r="B33" s="7" t="str">
        <f>'7-Retail trade'!A49</f>
        <v>Q7.2.2_iv</v>
      </c>
      <c r="C33" s="7" t="str">
        <f>IF('7-Retail trade'!E$45&lt;&gt;"",LEFT('7-Retail trade'!E$45,FIND("Q",'7-Retail trade'!E$45)-2)&amp;" - "&amp;'7-Retail trade'!F49)</f>
        <v>Are there goods and services that cannot be sold online (i.e. over the internet), but can be sold in brick and mortar shops?  - LPG (Liquefied petroleum gas)</v>
      </c>
      <c r="D33" s="7" t="str">
        <f>IF(OR('7-Retail trade'!B49="N",'7-Retail trade'!B49="NI"), "N",'7-Retail trade'!C49)</f>
        <v>Q7a.2.3_iv</v>
      </c>
      <c r="E33" s="7" t="s">
        <v>564</v>
      </c>
      <c r="F33" s="7" t="str">
        <f>'7-Retail trade'!V49</f>
        <v>.</v>
      </c>
      <c r="G33" s="7" t="str">
        <f>'7-Retail trade'!AP49</f>
        <v>.</v>
      </c>
      <c r="H33" s="7">
        <f>'7-Retail trade'!AQ49</f>
        <v>0</v>
      </c>
      <c r="I33" s="5" t="str">
        <f t="shared" si="0"/>
        <v>.</v>
      </c>
    </row>
    <row r="34" spans="1:9" s="5" customFormat="1" ht="25" x14ac:dyDescent="0.25">
      <c r="A34" s="7" t="str">
        <f>'7-Retail trade'!B50</f>
        <v>NI</v>
      </c>
      <c r="B34" s="7" t="str">
        <f>'7-Retail trade'!A50</f>
        <v>Q7.2.2_v</v>
      </c>
      <c r="C34" s="7" t="str">
        <f>IF('7-Retail trade'!E$45&lt;&gt;"",LEFT('7-Retail trade'!E$45,FIND("Q",'7-Retail trade'!E$45)-2)&amp;" - "&amp;'7-Retail trade'!F50)</f>
        <v>Are there goods and services that cannot be sold online (i.e. over the internet), but can be sold in brick and mortar shops?  - Tobacco</v>
      </c>
      <c r="D34" s="7" t="str">
        <f>IF(OR('7-Retail trade'!B50="N",'7-Retail trade'!B50="NI"), "N",'7-Retail trade'!C50)</f>
        <v>N</v>
      </c>
      <c r="E34" s="7" t="s">
        <v>534</v>
      </c>
      <c r="F34" s="7" t="str">
        <f>'7-Retail trade'!V50</f>
        <v/>
      </c>
      <c r="G34" s="7" t="str">
        <f>'7-Retail trade'!AP50</f>
        <v>.</v>
      </c>
      <c r="H34" s="7">
        <f>'7-Retail trade'!AQ50</f>
        <v>0</v>
      </c>
      <c r="I34" s="5" t="str">
        <f t="shared" si="0"/>
        <v>.</v>
      </c>
    </row>
    <row r="35" spans="1:9" s="5" customFormat="1" ht="25" x14ac:dyDescent="0.25">
      <c r="A35" s="7" t="str">
        <f>'7-Retail trade'!B51</f>
        <v>NI</v>
      </c>
      <c r="B35" s="7" t="str">
        <f>'7-Retail trade'!A51</f>
        <v>Q7.2.2_vi</v>
      </c>
      <c r="C35" s="7" t="str">
        <f>IF('7-Retail trade'!E$45&lt;&gt;"",LEFT('7-Retail trade'!E$45,FIND("Q",'7-Retail trade'!E$45)-2)&amp;" - "&amp;'7-Retail trade'!F51)</f>
        <v>Are there goods and services that cannot be sold online (i.e. over the internet), but can be sold in brick and mortar shops?  - Alcoholic beverages (such as wine and spirits)</v>
      </c>
      <c r="D35" s="7" t="str">
        <f>IF(OR('7-Retail trade'!B51="N",'7-Retail trade'!B51="NI"), "N",'7-Retail trade'!C51)</f>
        <v>N</v>
      </c>
      <c r="E35" s="7" t="s">
        <v>534</v>
      </c>
      <c r="F35" s="7" t="str">
        <f>'7-Retail trade'!V51</f>
        <v/>
      </c>
      <c r="G35" s="7" t="str">
        <f>'7-Retail trade'!AP51</f>
        <v>.</v>
      </c>
      <c r="H35" s="7">
        <f>'7-Retail trade'!AQ51</f>
        <v>0</v>
      </c>
      <c r="I35" s="5" t="str">
        <f t="shared" si="0"/>
        <v>.</v>
      </c>
    </row>
    <row r="36" spans="1:9" s="5" customFormat="1" ht="25" x14ac:dyDescent="0.25">
      <c r="A36" s="7" t="str">
        <f>'7-Retail trade'!B52</f>
        <v>NI</v>
      </c>
      <c r="B36" s="7" t="str">
        <f>'7-Retail trade'!A52</f>
        <v>Q7.2.2_vii</v>
      </c>
      <c r="C36" s="7" t="str">
        <f>IF('7-Retail trade'!E$45&lt;&gt;"",LEFT('7-Retail trade'!E$45,FIND("Q",'7-Retail trade'!E$45)-2)&amp;" - "&amp;'7-Retail trade'!F52)</f>
        <v>Are there goods and services that cannot be sold online (i.e. over the internet), but can be sold in brick and mortar shops?  - Fire arms</v>
      </c>
      <c r="D36" s="7" t="str">
        <f>IF(OR('7-Retail trade'!B52="N",'7-Retail trade'!B52="NI"), "N",'7-Retail trade'!C52)</f>
        <v>N</v>
      </c>
      <c r="E36" s="7" t="s">
        <v>534</v>
      </c>
      <c r="F36" s="7" t="str">
        <f>'7-Retail trade'!V52</f>
        <v/>
      </c>
      <c r="G36" s="7" t="str">
        <f>'7-Retail trade'!AP52</f>
        <v>.</v>
      </c>
      <c r="H36" s="7">
        <f>'7-Retail trade'!AQ52</f>
        <v>0</v>
      </c>
      <c r="I36" s="5" t="str">
        <f t="shared" si="0"/>
        <v>.</v>
      </c>
    </row>
    <row r="37" spans="1:9" s="5" customFormat="1" ht="50" x14ac:dyDescent="0.25">
      <c r="A37" s="7" t="str">
        <f>'7-Retail trade'!B53</f>
        <v>E</v>
      </c>
      <c r="B37" s="7" t="str">
        <f>'7-Retail trade'!A53</f>
        <v>Q7.2.2_viii</v>
      </c>
      <c r="C37" s="7" t="str">
        <f>IF('7-Retail trade'!E$45&lt;&gt;"",LEFT('7-Retail trade'!E$45,FIND("Q",'7-Retail trade'!E$45)-2)&amp;" - "&amp;'7-Retail trade'!F53)</f>
        <v>Are there goods and services that cannot be sold online (i.e. over the internet), but can be sold in brick and mortar shops?  - Other good or service 1</v>
      </c>
      <c r="D37" s="7" t="str">
        <f>IF(OR('7-Retail trade'!B53="N",'7-Retail trade'!B53="NI"), "N",'7-Retail trade'!C53)</f>
        <v>Q7a.2.3_v</v>
      </c>
      <c r="E37" s="7" t="s">
        <v>565</v>
      </c>
      <c r="F37" s="7" t="str">
        <f>'7-Retail trade'!V53</f>
        <v>.</v>
      </c>
      <c r="G37" s="7" t="str">
        <f>'7-Retail trade'!AP53</f>
        <v>.</v>
      </c>
      <c r="H37" s="7">
        <f>'7-Retail trade'!AQ53</f>
        <v>0</v>
      </c>
      <c r="I37" s="5" t="str">
        <f t="shared" si="0"/>
        <v>.</v>
      </c>
    </row>
    <row r="38" spans="1:9" s="5" customFormat="1" ht="25" x14ac:dyDescent="0.25">
      <c r="A38" s="7" t="str">
        <f>'7-Retail trade'!B54</f>
        <v>N</v>
      </c>
      <c r="B38" s="7" t="str">
        <f>'7-Retail trade'!A54</f>
        <v>Q7.2.2_ix</v>
      </c>
      <c r="C38" s="7" t="str">
        <f>IF('7-Retail trade'!E$45&lt;&gt;"",LEFT('7-Retail trade'!E$45,FIND("Q",'7-Retail trade'!E$45)-2)&amp;" - "&amp;'7-Retail trade'!F54)</f>
        <v>Are there goods and services that cannot be sold online (i.e. over the internet), but can be sold in brick and mortar shops?  - Other good or service 2</v>
      </c>
      <c r="D38" s="7" t="str">
        <f>IF(OR('7-Retail trade'!B54="N",'7-Retail trade'!B54="NI"), "N",'7-Retail trade'!C54)</f>
        <v>N</v>
      </c>
      <c r="E38" s="7" t="s">
        <v>534</v>
      </c>
      <c r="F38" s="7" t="str">
        <f>'7-Retail trade'!V54</f>
        <v/>
      </c>
      <c r="G38" s="7" t="str">
        <f>'7-Retail trade'!AP54</f>
        <v>.</v>
      </c>
      <c r="H38" s="7">
        <f>'7-Retail trade'!AQ54</f>
        <v>0</v>
      </c>
      <c r="I38" s="5" t="str">
        <f t="shared" si="0"/>
        <v>.</v>
      </c>
    </row>
    <row r="39" spans="1:9" s="5" customFormat="1" ht="25" x14ac:dyDescent="0.25">
      <c r="A39" s="7" t="str">
        <f>'7-Retail trade'!B55</f>
        <v>N</v>
      </c>
      <c r="B39" s="7" t="str">
        <f>'7-Retail trade'!A55</f>
        <v>Q7.2.2_x</v>
      </c>
      <c r="C39" s="7" t="str">
        <f>IF('7-Retail trade'!E$45&lt;&gt;"",LEFT('7-Retail trade'!E$45,FIND("Q",'7-Retail trade'!E$45)-2)&amp;" - "&amp;'7-Retail trade'!F55)</f>
        <v>Are there goods and services that cannot be sold online (i.e. over the internet), but can be sold in brick and mortar shops?  - Other good or service 3</v>
      </c>
      <c r="D39" s="7" t="str">
        <f>IF(OR('7-Retail trade'!B55="N",'7-Retail trade'!B55="NI"), "N",'7-Retail trade'!C55)</f>
        <v>N</v>
      </c>
      <c r="E39" s="7" t="s">
        <v>534</v>
      </c>
      <c r="F39" s="7" t="str">
        <f>'7-Retail trade'!V55</f>
        <v/>
      </c>
      <c r="G39" s="7" t="str">
        <f>'7-Retail trade'!AP55</f>
        <v>.</v>
      </c>
      <c r="H39" s="7">
        <f>'7-Retail trade'!AQ55</f>
        <v>0</v>
      </c>
      <c r="I39" s="5" t="str">
        <f t="shared" si="0"/>
        <v>.</v>
      </c>
    </row>
    <row r="40" spans="1:9" s="5" customFormat="1" ht="43.5" customHeight="1" x14ac:dyDescent="0.25">
      <c r="A40" s="7" t="str">
        <f>'7-Retail trade'!B56</f>
        <v>N</v>
      </c>
      <c r="B40" s="7" t="str">
        <f>'7-Retail trade'!A56</f>
        <v>Q7.2.2_xi</v>
      </c>
      <c r="C40" s="7" t="str">
        <f>IF('7-Retail trade'!E$45&lt;&gt;"",LEFT('7-Retail trade'!E$45,FIND("Q",'7-Retail trade'!E$45)-2)&amp;" - "&amp;'7-Retail trade'!F56)</f>
        <v>Are there goods and services that cannot be sold online (i.e. over the internet), but can be sold in brick and mortar shops?  - Other good or service 4</v>
      </c>
      <c r="D40" s="7" t="str">
        <f>IF(OR('7-Retail trade'!B56="N",'7-Retail trade'!B56="NI"), "N",'7-Retail trade'!C56)</f>
        <v>N</v>
      </c>
      <c r="E40" s="7" t="s">
        <v>534</v>
      </c>
      <c r="F40" s="7" t="str">
        <f>'7-Retail trade'!V56</f>
        <v/>
      </c>
      <c r="G40" s="7" t="str">
        <f>'7-Retail trade'!AP56</f>
        <v>.</v>
      </c>
      <c r="H40" s="7">
        <f>'7-Retail trade'!AQ56</f>
        <v>0</v>
      </c>
      <c r="I40" s="5" t="str">
        <f t="shared" si="0"/>
        <v>.</v>
      </c>
    </row>
    <row r="41" spans="1:9" s="5" customFormat="1" ht="25" x14ac:dyDescent="0.25">
      <c r="A41" s="7" t="str">
        <f>'7-Retail trade'!B58</f>
        <v>E</v>
      </c>
      <c r="B41" s="7" t="str">
        <f>'7-Retail trade'!A58</f>
        <v>Q7.2.3_i</v>
      </c>
      <c r="C41" s="7" t="str">
        <f>IF('7-Retail trade'!E$57&lt;&gt;"",LEFT('7-Retail trade'!E$57,FIND("Q",'7-Retail trade'!E$57)-2)&amp;" - "&amp;'7-Retail trade'!F58)</f>
        <v>To be allowed to sell goods and/or services online must a retailer meet any of the following requirements?  - The retailer must have a brick and mortar shop in the country where he/she wants to sell</v>
      </c>
      <c r="D41" s="7" t="str">
        <f>IF(OR('7-Retail trade'!B58="N",'7-Retail trade'!B58="NI"), "N",'7-Retail trade'!C58)</f>
        <v>Q7a.2.4_i</v>
      </c>
      <c r="E41" s="7" t="s">
        <v>566</v>
      </c>
      <c r="F41" s="7" t="str">
        <f>'7-Retail trade'!V58</f>
        <v>no</v>
      </c>
      <c r="G41" s="7" t="str">
        <f>'7-Retail trade'!AP58</f>
        <v>.</v>
      </c>
      <c r="H41" s="7">
        <f>'7-Retail trade'!AQ58</f>
        <v>0</v>
      </c>
      <c r="I41" s="5" t="str">
        <f t="shared" si="0"/>
        <v>.</v>
      </c>
    </row>
    <row r="42" spans="1:9" s="5" customFormat="1" ht="25" x14ac:dyDescent="0.25">
      <c r="A42" s="7" t="str">
        <f>'7-Retail trade'!B59</f>
        <v>E</v>
      </c>
      <c r="B42" s="7" t="str">
        <f>'7-Retail trade'!A59</f>
        <v>Q7.2.3_ii</v>
      </c>
      <c r="C42" s="7" t="str">
        <f>IF('7-Retail trade'!E$57&lt;&gt;"",LEFT('7-Retail trade'!E$57,FIND("Q",'7-Retail trade'!E$57)-2)&amp;" - "&amp;'7-Retail trade'!F59)</f>
        <v>To be allowed to sell goods and/or services online must a retailer meet any of the following requirements?  - The retailer must have a special licence/authorisation to sell online</v>
      </c>
      <c r="D42" s="7" t="str">
        <f>IF(OR('7-Retail trade'!B59="N",'7-Retail trade'!B59="NI"), "N",'7-Retail trade'!C59)</f>
        <v>Q7a.2.4_ii</v>
      </c>
      <c r="E42" s="7" t="s">
        <v>567</v>
      </c>
      <c r="F42" s="7" t="str">
        <f>'7-Retail trade'!V59</f>
        <v>no</v>
      </c>
      <c r="G42" s="7" t="str">
        <f>'7-Retail trade'!AP59</f>
        <v>.</v>
      </c>
      <c r="H42" s="7">
        <f>'7-Retail trade'!AQ59</f>
        <v>0</v>
      </c>
      <c r="I42" s="5" t="str">
        <f t="shared" si="0"/>
        <v>.</v>
      </c>
    </row>
    <row r="43" spans="1:9" s="5" customFormat="1" ht="37.5" x14ac:dyDescent="0.25">
      <c r="A43" s="7" t="str">
        <f>'7-Retail trade'!B60</f>
        <v>E</v>
      </c>
      <c r="B43" s="7" t="str">
        <f>'7-Retail trade'!A60</f>
        <v>Q7.2.3_iii</v>
      </c>
      <c r="C43" s="7" t="str">
        <f>IF('7-Retail trade'!E$57&lt;&gt;"",LEFT('7-Retail trade'!E$57,FIND("Q",'7-Retail trade'!E$57)-2)&amp;" - "&amp;'7-Retail trade'!F60)</f>
        <v>To be allowed to sell goods and/or services online must a retailer meet any of the following requirements?  - The retailer must have a domain name registered in the country where he/she wants to sell</v>
      </c>
      <c r="D43" s="7" t="str">
        <f>IF(OR('7-Retail trade'!B60="N",'7-Retail trade'!B60="NI"), "N",'7-Retail trade'!C60)</f>
        <v>Q7a.2.4_iii</v>
      </c>
      <c r="E43" s="7" t="s">
        <v>568</v>
      </c>
      <c r="F43" s="7" t="str">
        <f>'7-Retail trade'!V60</f>
        <v>no</v>
      </c>
      <c r="G43" s="7" t="str">
        <f>'7-Retail trade'!AP60</f>
        <v>.</v>
      </c>
      <c r="H43" s="7">
        <f>'7-Retail trade'!AQ60</f>
        <v>0</v>
      </c>
      <c r="I43" s="5" t="str">
        <f t="shared" si="0"/>
        <v>.</v>
      </c>
    </row>
    <row r="44" spans="1:9" s="5" customFormat="1" ht="37.5" x14ac:dyDescent="0.25">
      <c r="A44" s="7" t="str">
        <f>'7-Retail trade'!B61</f>
        <v>I</v>
      </c>
      <c r="B44" s="7" t="str">
        <f>'7-Retail trade'!A61</f>
        <v>Q7.2.3_iv</v>
      </c>
      <c r="C44" s="7" t="str">
        <f>IF('7-Retail trade'!E$57&lt;&gt;"",LEFT('7-Retail trade'!E$57,FIND("Q",'7-Retail trade'!E$57)-2)&amp;" - "&amp;'7-Retail trade'!F61)</f>
        <v>To be allowed to sell goods and/or services online must a retailer meet any of the following requirements?  - If there are any other requirements for retailers to sell goods/service online, please describe them</v>
      </c>
      <c r="D44" s="7" t="str">
        <f>IF(OR('7-Retail trade'!B61="N",'7-Retail trade'!B61="NI"), "N",'7-Retail trade'!C61)</f>
        <v>Q7a.2.4_iv</v>
      </c>
      <c r="E44" s="7" t="s">
        <v>569</v>
      </c>
      <c r="F44" s="7" t="str">
        <f>'7-Retail trade'!V61</f>
        <v>.</v>
      </c>
      <c r="G44" s="7" t="str">
        <f>'7-Retail trade'!AP61</f>
        <v>.</v>
      </c>
      <c r="H44" s="7">
        <f>'7-Retail trade'!AQ61</f>
        <v>0</v>
      </c>
      <c r="I44" s="5" t="str">
        <f t="shared" si="0"/>
        <v>.</v>
      </c>
    </row>
    <row r="45" spans="1:9" s="5" customFormat="1" ht="50" x14ac:dyDescent="0.25">
      <c r="A45" s="7" t="str">
        <f>'7-Retail trade'!B63</f>
        <v>EC</v>
      </c>
      <c r="B45" s="7" t="str">
        <f>'7-Retail trade'!A63</f>
        <v>Q7.2.4_i</v>
      </c>
      <c r="C45" s="7" t="str">
        <f>IF('7-Retail trade'!E$62&lt;&gt;"",LEFT('7-Retail trade'!E$62,FIND("Q",'7-Retail trade'!E$62)-2)&amp;" - "&amp;'7-Retail trade'!F63)</f>
        <v>Is the retail price of any good subject to price controls or price regulation?  - Staple good 1</v>
      </c>
      <c r="D45" s="7" t="str">
        <f>IF(OR('7-Retail trade'!B63="N",'7-Retail trade'!B63="NI"), "N",'7-Retail trade'!C63)</f>
        <v>Q7a.2.5_i</v>
      </c>
      <c r="E45" s="7" t="s">
        <v>570</v>
      </c>
      <c r="F45" s="7" t="str">
        <f>'7-Retail trade'!V63</f>
        <v>no</v>
      </c>
      <c r="G45" s="7" t="str">
        <f>'7-Retail trade'!AP63</f>
        <v>.</v>
      </c>
      <c r="H45" s="7">
        <f>'7-Retail trade'!AQ63</f>
        <v>0</v>
      </c>
      <c r="I45" s="5" t="str">
        <f t="shared" si="0"/>
        <v>.</v>
      </c>
    </row>
    <row r="46" spans="1:9" s="5" customFormat="1" x14ac:dyDescent="0.25">
      <c r="A46" s="7" t="str">
        <f>'7-Retail trade'!B64</f>
        <v>N</v>
      </c>
      <c r="B46" s="7" t="str">
        <f>'7-Retail trade'!A64</f>
        <v>Q7.2.4_ii</v>
      </c>
      <c r="C46" s="7" t="str">
        <f>IF('7-Retail trade'!E$62&lt;&gt;"",LEFT('7-Retail trade'!E$62,FIND("Q",'7-Retail trade'!E$62)-2)&amp;" - "&amp;'7-Retail trade'!F64)</f>
        <v>Is the retail price of any good subject to price controls or price regulation?  - Staple good 2</v>
      </c>
      <c r="D46" s="7" t="str">
        <f>IF(OR('7-Retail trade'!B64="N",'7-Retail trade'!B64="NI"), "N",'7-Retail trade'!C64)</f>
        <v>N</v>
      </c>
      <c r="E46" s="7" t="s">
        <v>534</v>
      </c>
      <c r="F46" s="7" t="str">
        <f>'7-Retail trade'!V64</f>
        <v/>
      </c>
      <c r="G46" s="7" t="str">
        <f>'7-Retail trade'!AP64</f>
        <v>.</v>
      </c>
      <c r="H46" s="7">
        <f>'7-Retail trade'!AQ64</f>
        <v>0</v>
      </c>
      <c r="I46" s="5" t="str">
        <f t="shared" si="0"/>
        <v>.</v>
      </c>
    </row>
    <row r="47" spans="1:9" s="5" customFormat="1" x14ac:dyDescent="0.25">
      <c r="A47" s="7" t="str">
        <f>'7-Retail trade'!B65</f>
        <v>N</v>
      </c>
      <c r="B47" s="7" t="str">
        <f>'7-Retail trade'!A65</f>
        <v>Q7.2.4_iii</v>
      </c>
      <c r="C47" s="7" t="str">
        <f>IF('7-Retail trade'!E$62&lt;&gt;"",LEFT('7-Retail trade'!E$62,FIND("Q",'7-Retail trade'!E$62)-2)&amp;" - "&amp;'7-Retail trade'!F65)</f>
        <v>Is the retail price of any good subject to price controls or price regulation?  - Staple good 3</v>
      </c>
      <c r="D47" s="7" t="str">
        <f>IF(OR('7-Retail trade'!B65="N",'7-Retail trade'!B65="NI"), "N",'7-Retail trade'!C65)</f>
        <v>N</v>
      </c>
      <c r="E47" s="7" t="s">
        <v>534</v>
      </c>
      <c r="F47" s="7" t="str">
        <f>'7-Retail trade'!V65</f>
        <v/>
      </c>
      <c r="G47" s="7" t="str">
        <f>'7-Retail trade'!AP65</f>
        <v>.</v>
      </c>
      <c r="H47" s="7">
        <f>'7-Retail trade'!AQ65</f>
        <v>0</v>
      </c>
      <c r="I47" s="5" t="str">
        <f t="shared" si="0"/>
        <v>.</v>
      </c>
    </row>
    <row r="48" spans="1:9" s="5" customFormat="1" x14ac:dyDescent="0.25">
      <c r="A48" s="7" t="str">
        <f>'7-Retail trade'!B66</f>
        <v>EC</v>
      </c>
      <c r="B48" s="7" t="str">
        <f>'7-Retail trade'!A66</f>
        <v>Q7.2.4_iv</v>
      </c>
      <c r="C48" s="7" t="str">
        <f>IF('7-Retail trade'!E$62&lt;&gt;"",LEFT('7-Retail trade'!E$62,FIND("Q",'7-Retail trade'!E$62)-2)&amp;" - "&amp;'7-Retail trade'!F66)</f>
        <v>Is the retail price of any good subject to price controls or price regulation?  - Books</v>
      </c>
      <c r="D48" s="7" t="str">
        <f>IF(OR('7-Retail trade'!B66="N",'7-Retail trade'!B66="NI"), "N",'7-Retail trade'!C66)</f>
        <v>Q7a.2.5_viii</v>
      </c>
      <c r="E48" s="7" t="s">
        <v>571</v>
      </c>
      <c r="F48" s="7" t="str">
        <f>'7-Retail trade'!V66</f>
        <v>no</v>
      </c>
      <c r="G48" s="7" t="str">
        <f>'7-Retail trade'!AP66</f>
        <v>.</v>
      </c>
      <c r="H48" s="7">
        <f>'7-Retail trade'!AQ66</f>
        <v>0</v>
      </c>
      <c r="I48" s="5" t="str">
        <f t="shared" si="0"/>
        <v>.</v>
      </c>
    </row>
    <row r="49" spans="1:9" s="5" customFormat="1" x14ac:dyDescent="0.25">
      <c r="A49" s="7" t="str">
        <f>'7-Retail trade'!B67</f>
        <v>E</v>
      </c>
      <c r="B49" s="7" t="str">
        <f>'7-Retail trade'!A67</f>
        <v>Q7.2.4_v</v>
      </c>
      <c r="C49" s="7" t="str">
        <f>IF('7-Retail trade'!E$62&lt;&gt;"",LEFT('7-Retail trade'!E$62,FIND("Q",'7-Retail trade'!E$62)-2)&amp;" - "&amp;'7-Retail trade'!F67)</f>
        <v>Is the retail price of any good subject to price controls or price regulation?  - Gasoline</v>
      </c>
      <c r="D49" s="7" t="str">
        <f>IF(OR('7-Retail trade'!B67="N",'7-Retail trade'!B67="NI"), "N",'7-Retail trade'!C67)</f>
        <v>Q7a.2.5_ii</v>
      </c>
      <c r="E49" s="7" t="s">
        <v>572</v>
      </c>
      <c r="F49" s="7" t="str">
        <f>'7-Retail trade'!V67</f>
        <v>no</v>
      </c>
      <c r="G49" s="7" t="str">
        <f>'7-Retail trade'!AP67</f>
        <v>.</v>
      </c>
      <c r="H49" s="7">
        <f>'7-Retail trade'!AQ67</f>
        <v>0</v>
      </c>
      <c r="I49" s="5" t="str">
        <f t="shared" si="0"/>
        <v>.</v>
      </c>
    </row>
    <row r="50" spans="1:9" s="5" customFormat="1" ht="25" x14ac:dyDescent="0.25">
      <c r="A50" s="7" t="str">
        <f>'7-Retail trade'!B68</f>
        <v>EC</v>
      </c>
      <c r="B50" s="7" t="str">
        <f>'7-Retail trade'!A68</f>
        <v>Q7.2.4_vi</v>
      </c>
      <c r="C50" s="7" t="str">
        <f>IF('7-Retail trade'!E$62&lt;&gt;"",LEFT('7-Retail trade'!E$62,FIND("Q",'7-Retail trade'!E$62)-2)&amp;" - "&amp;'7-Retail trade'!F68)</f>
        <v>Is the retail price of any good subject to price controls or price regulation?  - LPG (Liquefied petroleum gas)</v>
      </c>
      <c r="D50" s="7" t="str">
        <f>IF(OR('7-Retail trade'!B68="N",'7-Retail trade'!B68="NI"), "N",'7-Retail trade'!C68)</f>
        <v>Q7a.2.5_x</v>
      </c>
      <c r="E50" s="7" t="s">
        <v>573</v>
      </c>
      <c r="F50" s="7" t="str">
        <f>'7-Retail trade'!V68</f>
        <v>no</v>
      </c>
      <c r="G50" s="7" t="str">
        <f>'7-Retail trade'!AP68</f>
        <v>.</v>
      </c>
      <c r="H50" s="7">
        <f>'7-Retail trade'!AQ68</f>
        <v>0</v>
      </c>
      <c r="I50" s="5" t="str">
        <f t="shared" si="0"/>
        <v>.</v>
      </c>
    </row>
    <row r="51" spans="1:9" s="5" customFormat="1" x14ac:dyDescent="0.25">
      <c r="A51" s="7" t="str">
        <f>'7-Retail trade'!B69</f>
        <v>NI</v>
      </c>
      <c r="B51" s="7" t="str">
        <f>'7-Retail trade'!A69</f>
        <v>Q7.2.4_vii</v>
      </c>
      <c r="C51" s="7" t="str">
        <f>IF('7-Retail trade'!E$62&lt;&gt;"",LEFT('7-Retail trade'!E$62,FIND("Q",'7-Retail trade'!E$62)-2)&amp;" - "&amp;'7-Retail trade'!F69)</f>
        <v>Is the retail price of any good subject to price controls or price regulation?  - Tobacco</v>
      </c>
      <c r="D51" s="7" t="str">
        <f>IF(OR('7-Retail trade'!B69="N",'7-Retail trade'!B69="NI"), "N",'7-Retail trade'!C69)</f>
        <v>N</v>
      </c>
      <c r="E51" s="7" t="s">
        <v>534</v>
      </c>
      <c r="F51" s="7" t="str">
        <f>'7-Retail trade'!V69</f>
        <v/>
      </c>
      <c r="G51" s="7" t="str">
        <f>'7-Retail trade'!AP69</f>
        <v>.</v>
      </c>
      <c r="H51" s="7">
        <f>'7-Retail trade'!AQ69</f>
        <v>0</v>
      </c>
      <c r="I51" s="5" t="str">
        <f t="shared" si="0"/>
        <v>.</v>
      </c>
    </row>
    <row r="52" spans="1:9" s="5" customFormat="1" ht="25" x14ac:dyDescent="0.25">
      <c r="A52" s="7" t="str">
        <f>'7-Retail trade'!B70</f>
        <v>NI</v>
      </c>
      <c r="B52" s="7" t="str">
        <f>'7-Retail trade'!A70</f>
        <v>Q7.2.4_viii</v>
      </c>
      <c r="C52" s="7" t="str">
        <f>IF('7-Retail trade'!E$62&lt;&gt;"",LEFT('7-Retail trade'!E$62,FIND("Q",'7-Retail trade'!E$62)-2)&amp;" - "&amp;'7-Retail trade'!F70)</f>
        <v>Is the retail price of any good subject to price controls or price regulation?  - Alcoholic beverages (such as wine or spirits)</v>
      </c>
      <c r="D52" s="7" t="str">
        <f>IF(OR('7-Retail trade'!B70="N",'7-Retail trade'!B70="NI"), "N",'7-Retail trade'!C70)</f>
        <v>N</v>
      </c>
      <c r="E52" s="7" t="s">
        <v>534</v>
      </c>
      <c r="F52" s="7" t="str">
        <f>'7-Retail trade'!V70</f>
        <v/>
      </c>
      <c r="G52" s="7" t="str">
        <f>'7-Retail trade'!AP70</f>
        <v>.</v>
      </c>
      <c r="H52" s="7">
        <f>'7-Retail trade'!AQ70</f>
        <v>0</v>
      </c>
      <c r="I52" s="5" t="str">
        <f t="shared" si="0"/>
        <v>.</v>
      </c>
    </row>
    <row r="53" spans="1:9" s="5" customFormat="1" ht="25" x14ac:dyDescent="0.25">
      <c r="A53" s="7" t="str">
        <f>'7-Retail trade'!B71</f>
        <v>E</v>
      </c>
      <c r="B53" s="7" t="str">
        <f>'7-Retail trade'!A71</f>
        <v>Q7.2.4_ix</v>
      </c>
      <c r="C53" s="7" t="str">
        <f>IF('7-Retail trade'!E$62&lt;&gt;"",LEFT('7-Retail trade'!E$62,FIND("Q",'7-Retail trade'!E$62)-2)&amp;" - "&amp;'7-Retail trade'!F71)</f>
        <v>Is the retail price of any good subject to price controls or price regulation?  - All non-prescription Medicines</v>
      </c>
      <c r="D53" s="7" t="str">
        <f>IF(OR('7-Retail trade'!B71="N",'7-Retail trade'!B71="NI"), "N",'7-Retail trade'!C71)</f>
        <v>Q7a.2.5_iii</v>
      </c>
      <c r="E53" s="7" t="s">
        <v>574</v>
      </c>
      <c r="F53" s="7" t="str">
        <f>'7-Retail trade'!V71</f>
        <v>no</v>
      </c>
      <c r="G53" s="7" t="str">
        <f>'7-Retail trade'!AP71</f>
        <v>.</v>
      </c>
      <c r="H53" s="7">
        <f>'7-Retail trade'!AQ71</f>
        <v>0</v>
      </c>
      <c r="I53" s="5" t="str">
        <f t="shared" si="0"/>
        <v>.</v>
      </c>
    </row>
    <row r="54" spans="1:9" s="5" customFormat="1" ht="29.25" customHeight="1" x14ac:dyDescent="0.25">
      <c r="A54" s="7" t="str">
        <f>'7-Retail trade'!B72</f>
        <v>E</v>
      </c>
      <c r="B54" s="7" t="str">
        <f>'7-Retail trade'!A72</f>
        <v>Q7.2.4_x</v>
      </c>
      <c r="C54" s="7" t="str">
        <f>IF('7-Retail trade'!E$62&lt;&gt;"",LEFT('7-Retail trade'!E$62,FIND("Q",'7-Retail trade'!E$62)-2)&amp;" - "&amp;'7-Retail trade'!F72)</f>
        <v>Is the retail price of any good subject to price controls or price regulation?  - A subset of Non-Prescription Medicines</v>
      </c>
      <c r="D54" s="7" t="str">
        <f>IF(OR('7-Retail trade'!B72="N",'7-Retail trade'!B72="NI"), "N",'7-Retail trade'!C72)</f>
        <v>Q7a.2.5_iv</v>
      </c>
      <c r="E54" s="7" t="s">
        <v>575</v>
      </c>
      <c r="F54" s="7" t="str">
        <f>'7-Retail trade'!V72</f>
        <v>no</v>
      </c>
      <c r="G54" s="7" t="str">
        <f>'7-Retail trade'!AP72</f>
        <v>.</v>
      </c>
      <c r="H54" s="7">
        <f>'7-Retail trade'!AQ72</f>
        <v>0</v>
      </c>
      <c r="I54" s="5" t="str">
        <f t="shared" si="0"/>
        <v>.</v>
      </c>
    </row>
    <row r="55" spans="1:9" s="5" customFormat="1" ht="25" x14ac:dyDescent="0.25">
      <c r="A55" s="7" t="str">
        <f>'7-Retail trade'!B73</f>
        <v>E</v>
      </c>
      <c r="B55" s="7" t="str">
        <f>'7-Retail trade'!A73</f>
        <v>Q7.2.4_xi</v>
      </c>
      <c r="C55" s="7" t="str">
        <f>IF('7-Retail trade'!E$62&lt;&gt;"",LEFT('7-Retail trade'!E$62,FIND("Q",'7-Retail trade'!E$62)-2)&amp;" - "&amp;'7-Retail trade'!F73)</f>
        <v>Is the retail price of any good subject to price controls or price regulation?  - Prescription Medicines</v>
      </c>
      <c r="D55" s="7" t="str">
        <f>IF(OR('7-Retail trade'!B73="N",'7-Retail trade'!B73="NI"), "N",'7-Retail trade'!C73)</f>
        <v>Q7a.2.5_v</v>
      </c>
      <c r="E55" s="7" t="s">
        <v>576</v>
      </c>
      <c r="F55" s="7" t="str">
        <f>'7-Retail trade'!V73</f>
        <v>no</v>
      </c>
      <c r="G55" s="7" t="str">
        <f>'7-Retail trade'!AP73</f>
        <v>.</v>
      </c>
      <c r="H55" s="7">
        <f>'7-Retail trade'!AQ73</f>
        <v>0</v>
      </c>
      <c r="I55" s="5" t="str">
        <f t="shared" si="0"/>
        <v>.</v>
      </c>
    </row>
    <row r="56" spans="1:9" s="5" customFormat="1" ht="25" x14ac:dyDescent="0.25">
      <c r="A56" s="7" t="str">
        <f>'7-Retail trade'!B74</f>
        <v>E</v>
      </c>
      <c r="B56" s="7" t="str">
        <f>'7-Retail trade'!A74</f>
        <v>Q7.2.4_xii</v>
      </c>
      <c r="C56" s="7" t="str">
        <f>IF('7-Retail trade'!E$62&lt;&gt;"",LEFT('7-Retail trade'!E$62,FIND("Q",'7-Retail trade'!E$62)-2)&amp;" - "&amp;'7-Retail trade'!F74)</f>
        <v>Is the retail price of any good subject to price controls or price regulation?  - Pre-booked Taxi rides</v>
      </c>
      <c r="D56" s="7" t="str">
        <f>IF(OR('7-Retail trade'!B74="N",'7-Retail trade'!B74="NI"), "N",'7-Retail trade'!C74)</f>
        <v>Q7a.2.5_vi</v>
      </c>
      <c r="E56" s="7" t="s">
        <v>577</v>
      </c>
      <c r="F56" s="7" t="str">
        <f>'7-Retail trade'!V74</f>
        <v>yes</v>
      </c>
      <c r="G56" s="7" t="str">
        <f>'7-Retail trade'!AP74</f>
        <v>.</v>
      </c>
      <c r="H56" s="7">
        <f>'7-Retail trade'!AQ74</f>
        <v>0</v>
      </c>
      <c r="I56" s="5" t="str">
        <f t="shared" si="0"/>
        <v>.</v>
      </c>
    </row>
    <row r="57" spans="1:9" s="5" customFormat="1" ht="25" x14ac:dyDescent="0.25">
      <c r="A57" s="7" t="str">
        <f>'7-Retail trade'!B75</f>
        <v>E</v>
      </c>
      <c r="B57" s="7" t="str">
        <f>'7-Retail trade'!A75</f>
        <v>Q7.2.4_xiii</v>
      </c>
      <c r="C57" s="7" t="str">
        <f>IF('7-Retail trade'!E$62&lt;&gt;"",LEFT('7-Retail trade'!E$62,FIND("Q",'7-Retail trade'!E$62)-2)&amp;" - "&amp;'7-Retail trade'!F75)</f>
        <v>Is the retail price of any good subject to price controls or price regulation?  - Taxi rides hailed in the street</v>
      </c>
      <c r="D57" s="7" t="str">
        <f>IF(OR('7-Retail trade'!B75="N",'7-Retail trade'!B75="NI"), "N",'7-Retail trade'!C75)</f>
        <v>Q7a.2.5_vii</v>
      </c>
      <c r="E57" s="7" t="s">
        <v>578</v>
      </c>
      <c r="F57" s="7" t="str">
        <f>'7-Retail trade'!V75</f>
        <v>yes</v>
      </c>
      <c r="G57" s="7" t="str">
        <f>'7-Retail trade'!AP75</f>
        <v>.</v>
      </c>
      <c r="H57" s="7">
        <f>'7-Retail trade'!AQ75</f>
        <v>0</v>
      </c>
      <c r="I57" s="5" t="str">
        <f t="shared" si="0"/>
        <v>.</v>
      </c>
    </row>
    <row r="58" spans="1:9" s="5" customFormat="1" x14ac:dyDescent="0.25">
      <c r="A58" s="7" t="str">
        <f>'7-Retail trade'!B76</f>
        <v>N</v>
      </c>
      <c r="B58" s="7" t="str">
        <f>'7-Retail trade'!A76</f>
        <v>Q7.2.4_xiv</v>
      </c>
      <c r="C58" s="7" t="str">
        <f>IF('7-Retail trade'!E$62&lt;&gt;"",LEFT('7-Retail trade'!E$62,FIND("Q",'7-Retail trade'!E$62)-2)&amp;" - "&amp;'7-Retail trade'!F76)</f>
        <v>Is the retail price of any good subject to price controls or price regulation?  - Other good or service 1</v>
      </c>
      <c r="D58" s="7" t="str">
        <f>IF(OR('7-Retail trade'!B76="N",'7-Retail trade'!B76="NI"), "N",'7-Retail trade'!C76)</f>
        <v>N</v>
      </c>
      <c r="E58" s="7" t="s">
        <v>534</v>
      </c>
      <c r="F58" s="7" t="str">
        <f>'7-Retail trade'!V76</f>
        <v/>
      </c>
      <c r="G58" s="7" t="str">
        <f>'7-Retail trade'!AP76</f>
        <v>.</v>
      </c>
      <c r="H58" s="7">
        <f>'7-Retail trade'!AQ76</f>
        <v>0</v>
      </c>
      <c r="I58" s="5" t="str">
        <f t="shared" si="0"/>
        <v>.</v>
      </c>
    </row>
    <row r="59" spans="1:9" s="5" customFormat="1" x14ac:dyDescent="0.25">
      <c r="A59" s="7" t="str">
        <f>'7-Retail trade'!B77</f>
        <v>N</v>
      </c>
      <c r="B59" s="7" t="str">
        <f>'7-Retail trade'!A77</f>
        <v>Q7.2.4_xv</v>
      </c>
      <c r="C59" s="7" t="str">
        <f>IF('7-Retail trade'!E$62&lt;&gt;"",LEFT('7-Retail trade'!E$62,FIND("Q",'7-Retail trade'!E$62)-2)&amp;" - "&amp;'7-Retail trade'!F77)</f>
        <v>Is the retail price of any good subject to price controls or price regulation?  - Other good or service 2</v>
      </c>
      <c r="D59" s="7" t="str">
        <f>IF(OR('7-Retail trade'!B77="N",'7-Retail trade'!B77="NI"), "N",'7-Retail trade'!C77)</f>
        <v>N</v>
      </c>
      <c r="E59" s="7" t="s">
        <v>534</v>
      </c>
      <c r="F59" s="7" t="str">
        <f>'7-Retail trade'!V77</f>
        <v/>
      </c>
      <c r="G59" s="7" t="str">
        <f>'7-Retail trade'!AP77</f>
        <v>.</v>
      </c>
      <c r="H59" s="7">
        <f>'7-Retail trade'!AQ77</f>
        <v>0</v>
      </c>
      <c r="I59" s="5" t="str">
        <f t="shared" si="0"/>
        <v>.</v>
      </c>
    </row>
    <row r="60" spans="1:9" s="5" customFormat="1" x14ac:dyDescent="0.25">
      <c r="A60" s="7" t="str">
        <f>'7-Retail trade'!B78</f>
        <v>N</v>
      </c>
      <c r="B60" s="7" t="str">
        <f>'7-Retail trade'!A78</f>
        <v>Q7.2.4_xvi</v>
      </c>
      <c r="C60" s="7" t="str">
        <f>IF('7-Retail trade'!E$62&lt;&gt;"",LEFT('7-Retail trade'!E$62,FIND("Q",'7-Retail trade'!E$62)-2)&amp;" - "&amp;'7-Retail trade'!F78)</f>
        <v>Is the retail price of any good subject to price controls or price regulation?  - Other good or service 3</v>
      </c>
      <c r="D60" s="7" t="str">
        <f>IF(OR('7-Retail trade'!B78="N",'7-Retail trade'!B78="NI"), "N",'7-Retail trade'!C78)</f>
        <v>N</v>
      </c>
      <c r="E60" s="7" t="s">
        <v>534</v>
      </c>
      <c r="F60" s="7" t="str">
        <f>'7-Retail trade'!V78</f>
        <v/>
      </c>
      <c r="G60" s="7" t="str">
        <f>'7-Retail trade'!AP78</f>
        <v>.</v>
      </c>
      <c r="H60" s="7">
        <f>'7-Retail trade'!AQ78</f>
        <v>0</v>
      </c>
      <c r="I60" s="5" t="str">
        <f t="shared" si="0"/>
        <v>.</v>
      </c>
    </row>
    <row r="61" spans="1:9" s="5" customFormat="1" x14ac:dyDescent="0.25">
      <c r="A61" s="7" t="str">
        <f>'7-Retail trade'!B79</f>
        <v>N</v>
      </c>
      <c r="B61" s="7" t="str">
        <f>'7-Retail trade'!A79</f>
        <v>Q7.2.4_xvii</v>
      </c>
      <c r="C61" s="7" t="str">
        <f>IF('7-Retail trade'!E$62&lt;&gt;"",LEFT('7-Retail trade'!E$62,FIND("Q",'7-Retail trade'!E$62)-2)&amp;" - "&amp;'7-Retail trade'!F79)</f>
        <v>Is the retail price of any good subject to price controls or price regulation?  - Other good or service 4</v>
      </c>
      <c r="D61" s="7" t="str">
        <f>IF(OR('7-Retail trade'!B79="N",'7-Retail trade'!B79="NI"), "N",'7-Retail trade'!C79)</f>
        <v>N</v>
      </c>
      <c r="E61" s="7" t="s">
        <v>534</v>
      </c>
      <c r="F61" s="7" t="str">
        <f>'7-Retail trade'!V79</f>
        <v/>
      </c>
      <c r="G61" s="7" t="str">
        <f>'7-Retail trade'!AP79</f>
        <v>.</v>
      </c>
      <c r="H61" s="7">
        <f>'7-Retail trade'!AQ79</f>
        <v>0</v>
      </c>
      <c r="I61" s="5" t="str">
        <f t="shared" si="0"/>
        <v>.</v>
      </c>
    </row>
    <row r="62" spans="1:9" s="5" customFormat="1" ht="27.75" customHeight="1" x14ac:dyDescent="0.25">
      <c r="A62" s="7" t="str">
        <f>'7-Retail trade'!B80</f>
        <v>E</v>
      </c>
      <c r="B62" s="7" t="str">
        <f>'7-Retail trade'!A80</f>
        <v>Q7.2.5</v>
      </c>
      <c r="C62" s="7" t="str">
        <f>IF('7-Retail trade'!E80&lt;&gt;"",LEFT('7-Retail trade'!E80,FIND("Q",'7-Retail trade'!E80)-2),LEFT('7-Retail trade'!F80,FIND("Q",'7-Retail trade'!F80)-2))</f>
        <v xml:space="preserve">Are sales promotions allowed to be held, or allowed to be publicly advertised as seasonal sales, only during one or more specific periods of the year? </v>
      </c>
      <c r="D62" s="7" t="str">
        <f>IF(OR('7-Retail trade'!B80="N",'7-Retail trade'!B80="NI"), "N",'7-Retail trade'!C80)</f>
        <v>Q7a.2.7</v>
      </c>
      <c r="E62" s="7" t="s">
        <v>579</v>
      </c>
      <c r="F62" s="7" t="str">
        <f>'7-Retail trade'!V80</f>
        <v>no</v>
      </c>
      <c r="G62" s="7" t="str">
        <f>'7-Retail trade'!AP80</f>
        <v>.</v>
      </c>
      <c r="H62" s="7">
        <f>'7-Retail trade'!AQ80</f>
        <v>0</v>
      </c>
      <c r="I62" s="5" t="str">
        <f t="shared" si="0"/>
        <v>.</v>
      </c>
    </row>
    <row r="63" spans="1:9" s="5" customFormat="1" ht="25" x14ac:dyDescent="0.25">
      <c r="A63" s="7" t="str">
        <f>'7-Retail trade'!B81</f>
        <v>EC</v>
      </c>
      <c r="B63" s="7" t="str">
        <f>'7-Retail trade'!A81</f>
        <v>Q7.2.5a</v>
      </c>
      <c r="C63" s="7" t="str">
        <f>IF('7-Retail trade'!E81&lt;&gt;"",LEFT('7-Retail trade'!E81,FIND("Q",'7-Retail trade'!E81)-2),LEFT('7-Retail trade'!F81,FIND("Q",'7-Retail trade'!F81)-2))</f>
        <v xml:space="preserve">If the answer to the question above is yes, are there any specific requirements that need to be met for a retail outlet to engage in seasonal sales? </v>
      </c>
      <c r="D63" s="7" t="str">
        <f>IF(OR('7-Retail trade'!B81="N",'7-Retail trade'!B81="NI"), "N",'7-Retail trade'!C81)</f>
        <v>Q7a.2.7a</v>
      </c>
      <c r="E63" s="7" t="s">
        <v>580</v>
      </c>
      <c r="F63" s="7" t="str">
        <f>'7-Retail trade'!V81</f>
        <v>not applicable</v>
      </c>
      <c r="G63" s="7" t="str">
        <f>'7-Retail trade'!AP81</f>
        <v>.</v>
      </c>
      <c r="H63" s="7">
        <f>'7-Retail trade'!AQ81</f>
        <v>0</v>
      </c>
      <c r="I63" s="5" t="str">
        <f t="shared" si="0"/>
        <v>.</v>
      </c>
    </row>
    <row r="64" spans="1:9" s="5" customFormat="1" ht="25" x14ac:dyDescent="0.25">
      <c r="A64" s="7" t="str">
        <f>'7-Retail trade'!B82</f>
        <v>E</v>
      </c>
      <c r="B64" s="7" t="str">
        <f>'7-Retail trade'!A82</f>
        <v>Q7.2.6</v>
      </c>
      <c r="C64" s="7" t="str">
        <f>IF('7-Retail trade'!E82&lt;&gt;"",LEFT('7-Retail trade'!E82,FIND("Q",'7-Retail trade'!E82)-2),LEFT('7-Retail trade'!F82,FIND("Q",'7-Retail trade'!F82)-2))</f>
        <v xml:space="preserve">Are there any special regulations prohibiting or restricting sales below costs outside periods when seasonal sales are allowed (beyond a prohibition of predatory pricing by dominant firms)? </v>
      </c>
      <c r="D64" s="7" t="str">
        <f>IF(OR('7-Retail trade'!B82="N",'7-Retail trade'!B82="NI"), "N",'7-Retail trade'!C82)</f>
        <v>Q7a.2.6</v>
      </c>
      <c r="E64" s="7" t="s">
        <v>581</v>
      </c>
      <c r="F64" s="7" t="str">
        <f>'7-Retail trade'!V82</f>
        <v>no</v>
      </c>
      <c r="G64" s="7" t="str">
        <f>'7-Retail trade'!AP82</f>
        <v>.</v>
      </c>
      <c r="H64" s="7">
        <f>'7-Retail trade'!AQ82</f>
        <v>0</v>
      </c>
      <c r="I64" s="5" t="str">
        <f t="shared" si="0"/>
        <v>.</v>
      </c>
    </row>
    <row r="65" spans="1:9" s="5" customFormat="1" ht="25" x14ac:dyDescent="0.25">
      <c r="A65" s="7" t="str">
        <f>'7-Retail trade'!B83</f>
        <v>E</v>
      </c>
      <c r="B65" s="7" t="str">
        <f>'7-Retail trade'!A83</f>
        <v>Q7.2.7</v>
      </c>
      <c r="C65" s="7" t="str">
        <f>IF('7-Retail trade'!E83&lt;&gt;"",LEFT('7-Retail trade'!E83,FIND("Q",'7-Retail trade'!E83)-2),LEFT('7-Retail trade'!F83,FIND("Q",'7-Retail trade'!F83)-2))</f>
        <v xml:space="preserve">Are there limits on the maximum value of the discounts that can be offered during seasonal sales? </v>
      </c>
      <c r="D65" s="7" t="str">
        <f>IF(OR('7-Retail trade'!B83="N",'7-Retail trade'!B83="NI"), "N",'7-Retail trade'!C83)</f>
        <v>Q7a.2.8</v>
      </c>
      <c r="E65" s="7" t="s">
        <v>582</v>
      </c>
      <c r="F65" s="7" t="str">
        <f>'7-Retail trade'!V83</f>
        <v>no</v>
      </c>
      <c r="G65" s="7" t="str">
        <f>'7-Retail trade'!AP83</f>
        <v>.</v>
      </c>
      <c r="H65" s="7">
        <f>'7-Retail trade'!AQ83</f>
        <v>0</v>
      </c>
      <c r="I65" s="5" t="str">
        <f t="shared" si="0"/>
        <v>.</v>
      </c>
    </row>
    <row r="66" spans="1:9" s="5" customFormat="1" ht="25" x14ac:dyDescent="0.25">
      <c r="A66" s="7" t="str">
        <f>'7-Retail trade'!B84</f>
        <v>EC</v>
      </c>
      <c r="B66" s="7" t="str">
        <f>'7-Retail trade'!A84</f>
        <v>Q7.2.8</v>
      </c>
      <c r="C66" s="7" t="str">
        <f>IF('7-Retail trade'!E84&lt;&gt;"",LEFT('7-Retail trade'!E84,FIND("Q",'7-Retail trade'!E84)-2),LEFT('7-Retail trade'!F84,FIND("Q",'7-Retail trade'!F84)-2))</f>
        <v xml:space="preserve">Are there any specific requirements that need to be met for a retail outlet to undertake an end-of-business sale?  </v>
      </c>
      <c r="D66" s="7" t="str">
        <f>IF(OR('7-Retail trade'!B84="N",'7-Retail trade'!B84="NI"), "N",'7-Retail trade'!C84)</f>
        <v>Q7a.2.9</v>
      </c>
      <c r="E66" s="7" t="s">
        <v>583</v>
      </c>
      <c r="F66" s="7" t="str">
        <f>'7-Retail trade'!V84</f>
        <v>no</v>
      </c>
      <c r="G66" s="7" t="str">
        <f>'7-Retail trade'!AP84</f>
        <v>.</v>
      </c>
      <c r="H66" s="7">
        <f>'7-Retail trade'!AQ84</f>
        <v>0</v>
      </c>
      <c r="I66" s="5" t="str">
        <f t="shared" si="0"/>
        <v>.</v>
      </c>
    </row>
    <row r="67" spans="1:9" s="5" customFormat="1" ht="25" x14ac:dyDescent="0.25">
      <c r="A67" s="7" t="str">
        <f>'7-Retail trade'!B86</f>
        <v>NI</v>
      </c>
      <c r="B67" s="7" t="str">
        <f>'7-Retail trade'!A86</f>
        <v>Q7.3.01</v>
      </c>
      <c r="C67" s="7" t="str">
        <f>IF('7-Retail trade'!E86&lt;&gt;"",LEFT('7-Retail trade'!E86,FIND("Q",'7-Retail trade'!E86)-2),LEFT('7-Retail trade'!F86,FIND("Q",'7-Retail trade'!F86)-2))</f>
        <v xml:space="preserve">For which jurisdiction are you answering the questions in Section 7.3? </v>
      </c>
      <c r="D67" s="7" t="str">
        <f>IF(OR('7-Retail trade'!B86="N",'7-Retail trade'!B86="NI"), "N",'7-Retail trade'!C86)</f>
        <v>N</v>
      </c>
      <c r="E67" s="7" t="s">
        <v>534</v>
      </c>
      <c r="F67" s="7" t="str">
        <f>'7-Retail trade'!V86</f>
        <v>State level (for federal states)</v>
      </c>
      <c r="G67" s="7" t="str">
        <f>'7-Retail trade'!AP86</f>
        <v>.</v>
      </c>
      <c r="H67" s="7">
        <f>'7-Retail trade'!AQ86</f>
        <v>0</v>
      </c>
      <c r="I67" s="5" t="str">
        <f t="shared" ref="I67:I128" si="1">IF(H67=0,".",H67)</f>
        <v>.</v>
      </c>
    </row>
    <row r="68" spans="1:9" s="5" customFormat="1" ht="25" x14ac:dyDescent="0.25">
      <c r="A68" s="7" t="str">
        <f>'7-Retail trade'!B87</f>
        <v>E</v>
      </c>
      <c r="B68" s="7" t="str">
        <f>'7-Retail trade'!A87</f>
        <v>Q7.3.1</v>
      </c>
      <c r="C68" s="7" t="str">
        <f>IF('7-Retail trade'!E87&lt;&gt;"",LEFT('7-Retail trade'!E87,FIND("Q",'7-Retail trade'!E87)-2),LEFT('7-Retail trade'!F87,FIND("Q",'7-Retail trade'!F87)-2))</f>
        <v xml:space="preserve">Are there restrictions on the number of pharmacies that can be located in a given geographic area? </v>
      </c>
      <c r="D68" s="7" t="str">
        <f>IF(OR('7-Retail trade'!B87="N",'7-Retail trade'!B87="NI"), "N",'7-Retail trade'!C87)</f>
        <v>Q7a.3.1</v>
      </c>
      <c r="E68" s="7" t="s">
        <v>584</v>
      </c>
      <c r="F68" s="7" t="str">
        <f>'7-Retail trade'!V87</f>
        <v>yes</v>
      </c>
      <c r="G68" s="7" t="str">
        <f>'7-Retail trade'!AP87</f>
        <v>.</v>
      </c>
      <c r="H68" s="7">
        <f>'7-Retail trade'!AQ87</f>
        <v>0</v>
      </c>
      <c r="I68" s="5" t="str">
        <f t="shared" si="1"/>
        <v>.</v>
      </c>
    </row>
    <row r="69" spans="1:9" s="5" customFormat="1" ht="25" x14ac:dyDescent="0.25">
      <c r="A69" s="7" t="str">
        <f>'7-Retail trade'!B88</f>
        <v>I</v>
      </c>
      <c r="B69" s="7" t="str">
        <f>'7-Retail trade'!A88</f>
        <v>Q7.3.1a</v>
      </c>
      <c r="C69" s="7" t="str">
        <f>IF('7-Retail trade'!E88&lt;&gt;"",LEFT('7-Retail trade'!E88,FIND("Q",'7-Retail trade'!E88)-2),LEFT('7-Retail trade'!F88,FIND("Q",'7-Retail trade'!F88)-2))</f>
        <v xml:space="preserve">Please provide a link to the law/regulation that imposes these restrictions </v>
      </c>
      <c r="D69" s="7" t="str">
        <f>IF(OR('7-Retail trade'!B88="N",'7-Retail trade'!B88="NI"), "N",'7-Retail trade'!C88)</f>
        <v>Q7a.3.1a</v>
      </c>
      <c r="E69" s="7" t="s">
        <v>585</v>
      </c>
      <c r="F69" s="7" t="str">
        <f>'7-Retail trade'!V88</f>
        <v>.</v>
      </c>
      <c r="G69" s="7" t="str">
        <f>'7-Retail trade'!AP88</f>
        <v>.</v>
      </c>
      <c r="H69" s="7">
        <f>'7-Retail trade'!AQ88</f>
        <v>0</v>
      </c>
      <c r="I69" s="5" t="str">
        <f t="shared" si="1"/>
        <v>.</v>
      </c>
    </row>
    <row r="70" spans="1:9" s="5" customFormat="1" x14ac:dyDescent="0.25">
      <c r="A70" s="7" t="str">
        <f>'7-Retail trade'!B89</f>
        <v>E</v>
      </c>
      <c r="B70" s="7" t="str">
        <f>'7-Retail trade'!A89</f>
        <v>Q7.3.2</v>
      </c>
      <c r="C70" s="7" t="str">
        <f>IF('7-Retail trade'!E89&lt;&gt;"",LEFT('7-Retail trade'!E89,FIND("Q",'7-Retail trade'!E89)-2),LEFT('7-Retail trade'!F89,FIND("Q",'7-Retail trade'!F89)-2))</f>
        <v xml:space="preserve">Are there restrictions on where a pharmacy can be located? </v>
      </c>
      <c r="D70" s="7" t="str">
        <f>IF(OR('7-Retail trade'!B89="N",'7-Retail trade'!B89="NI"), "N",'7-Retail trade'!C89)</f>
        <v>Q7a.3.2</v>
      </c>
      <c r="E70" s="7" t="s">
        <v>586</v>
      </c>
      <c r="F70" s="7" t="str">
        <f>'7-Retail trade'!V89</f>
        <v>yes</v>
      </c>
      <c r="G70" s="7" t="str">
        <f>'7-Retail trade'!AP89</f>
        <v>.</v>
      </c>
      <c r="H70" s="7">
        <f>'7-Retail trade'!AQ89</f>
        <v>0</v>
      </c>
      <c r="I70" s="5" t="str">
        <f t="shared" si="1"/>
        <v>.</v>
      </c>
    </row>
    <row r="71" spans="1:9" s="5" customFormat="1" ht="25" x14ac:dyDescent="0.25">
      <c r="A71" s="7" t="str">
        <f>'7-Retail trade'!B90</f>
        <v>I</v>
      </c>
      <c r="B71" s="7" t="str">
        <f>'7-Retail trade'!A90</f>
        <v>Q7.3.2a</v>
      </c>
      <c r="C71" s="7" t="str">
        <f>IF('7-Retail trade'!E90&lt;&gt;"",LEFT('7-Retail trade'!E90,FIND("Q",'7-Retail trade'!E90)-2),LEFT('7-Retail trade'!F90,FIND("Q",'7-Retail trade'!F90)-2))</f>
        <v xml:space="preserve">Please provide a link to the law/regulation that imposes these restrictions </v>
      </c>
      <c r="D71" s="7" t="str">
        <f>IF(OR('7-Retail trade'!B90="N",'7-Retail trade'!B90="NI"), "N",'7-Retail trade'!C90)</f>
        <v>Q7a.3.2a</v>
      </c>
      <c r="E71" s="7" t="s">
        <v>585</v>
      </c>
      <c r="F71" s="7" t="str">
        <f>'7-Retail trade'!V90</f>
        <v>.</v>
      </c>
      <c r="G71" s="7" t="str">
        <f>'7-Retail trade'!AP90</f>
        <v>.</v>
      </c>
      <c r="H71" s="7">
        <f>'7-Retail trade'!AQ90</f>
        <v>0</v>
      </c>
      <c r="I71" s="5" t="str">
        <f t="shared" si="1"/>
        <v>.</v>
      </c>
    </row>
    <row r="72" spans="1:9" s="5" customFormat="1" ht="25" x14ac:dyDescent="0.25">
      <c r="A72" s="7" t="str">
        <f>'7-Retail trade'!B91</f>
        <v>E</v>
      </c>
      <c r="B72" s="7" t="str">
        <f>'7-Retail trade'!A91</f>
        <v>Q7.3.3</v>
      </c>
      <c r="C72" s="7" t="str">
        <f>IF('7-Retail trade'!E91&lt;&gt;"",LEFT('7-Retail trade'!E91,FIND("Q",'7-Retail trade'!E91)-2),LEFT('7-Retail trade'!F91,FIND("Q",'7-Retail trade'!F91)-2))</f>
        <v xml:space="preserve">Are there restrictions on who can own a pharmacy? </v>
      </c>
      <c r="D72" s="7" t="str">
        <f>IF(OR('7-Retail trade'!B91="N",'7-Retail trade'!B91="NI"), "N",'7-Retail trade'!C91)</f>
        <v>Q7a.3.3</v>
      </c>
      <c r="E72" s="7" t="s">
        <v>587</v>
      </c>
      <c r="F72" s="7" t="str">
        <f>'7-Retail trade'!V91</f>
        <v>yes (only pharmacists)</v>
      </c>
      <c r="G72" s="7" t="str">
        <f>'7-Retail trade'!AP91</f>
        <v>.</v>
      </c>
      <c r="H72" s="7">
        <f>'7-Retail trade'!AQ91</f>
        <v>0</v>
      </c>
      <c r="I72" s="5" t="str">
        <f t="shared" si="1"/>
        <v>.</v>
      </c>
    </row>
    <row r="73" spans="1:9" s="5" customFormat="1" ht="25" x14ac:dyDescent="0.25">
      <c r="A73" s="7" t="str">
        <f>'7-Retail trade'!B92</f>
        <v>I</v>
      </c>
      <c r="B73" s="7" t="str">
        <f>'7-Retail trade'!A92</f>
        <v>Q7.3.3a</v>
      </c>
      <c r="C73" s="7" t="str">
        <f>IF('7-Retail trade'!E92&lt;&gt;"",LEFT('7-Retail trade'!E92,FIND("Q",'7-Retail trade'!E92)-2),LEFT('7-Retail trade'!F92,FIND("Q",'7-Retail trade'!F92)-2))</f>
        <v xml:space="preserve">Please provide a link to the law/regulation that imposes these restrictions </v>
      </c>
      <c r="D73" s="7" t="str">
        <f>IF(OR('7-Retail trade'!B92="N",'7-Retail trade'!B92="NI"), "N",'7-Retail trade'!C92)</f>
        <v>Q7a.3.3a</v>
      </c>
      <c r="E73" s="7" t="s">
        <v>585</v>
      </c>
      <c r="F73" s="7" t="str">
        <f>'7-Retail trade'!V92</f>
        <v>.</v>
      </c>
      <c r="G73" s="7" t="str">
        <f>'7-Retail trade'!AP92</f>
        <v>.</v>
      </c>
      <c r="H73" s="7">
        <f>'7-Retail trade'!AQ92</f>
        <v>0</v>
      </c>
      <c r="I73" s="5" t="str">
        <f t="shared" si="1"/>
        <v>.</v>
      </c>
    </row>
    <row r="74" spans="1:9" s="5" customFormat="1" ht="25" x14ac:dyDescent="0.25">
      <c r="A74" s="7" t="str">
        <f>'7-Retail trade'!B93</f>
        <v>E</v>
      </c>
      <c r="B74" s="7" t="str">
        <f>'7-Retail trade'!A93</f>
        <v>Q7.3.4</v>
      </c>
      <c r="C74" s="7" t="str">
        <f>IF('7-Retail trade'!E93&lt;&gt;"",LEFT('7-Retail trade'!E93,FIND("Q",'7-Retail trade'!E93)-2),LEFT('7-Retail trade'!F93,FIND("Q",'7-Retail trade'!F93)-2))</f>
        <v xml:space="preserve">Are there restrictions on the number of pharmacies that a same owner can have? </v>
      </c>
      <c r="D74" s="7" t="str">
        <f>IF(OR('7-Retail trade'!B93="N",'7-Retail trade'!B93="NI"), "N",'7-Retail trade'!C93)</f>
        <v>Q7a.3.4</v>
      </c>
      <c r="E74" s="7" t="s">
        <v>588</v>
      </c>
      <c r="F74" s="7" t="str">
        <f>'7-Retail trade'!V93</f>
        <v>between 4 and 10 pharmacies</v>
      </c>
      <c r="G74" s="7" t="str">
        <f>'7-Retail trade'!AP93</f>
        <v>.</v>
      </c>
      <c r="H74" s="7">
        <f>'7-Retail trade'!AQ93</f>
        <v>0</v>
      </c>
      <c r="I74" s="5" t="str">
        <f t="shared" si="1"/>
        <v>.</v>
      </c>
    </row>
    <row r="75" spans="1:9" s="5" customFormat="1" ht="25" x14ac:dyDescent="0.25">
      <c r="A75" s="7" t="str">
        <f>'7-Retail trade'!B94</f>
        <v>I</v>
      </c>
      <c r="B75" s="7" t="str">
        <f>'7-Retail trade'!A94</f>
        <v>Q7.3.4a</v>
      </c>
      <c r="C75" s="7" t="str">
        <f>IF('7-Retail trade'!E94&lt;&gt;"",LEFT('7-Retail trade'!E94,FIND("Q",'7-Retail trade'!E94)-2),LEFT('7-Retail trade'!F94,FIND("Q",'7-Retail trade'!F94)-2))</f>
        <v xml:space="preserve">Please provide a link to the law/regulation that imposes these restrictions </v>
      </c>
      <c r="D75" s="7" t="str">
        <f>IF(OR('7-Retail trade'!B94="N",'7-Retail trade'!B94="NI"), "N",'7-Retail trade'!C94)</f>
        <v>Q7a.3.4a</v>
      </c>
      <c r="E75" s="7" t="s">
        <v>585</v>
      </c>
      <c r="F75" s="7" t="str">
        <f>'7-Retail trade'!V94</f>
        <v>.</v>
      </c>
      <c r="G75" s="7" t="str">
        <f>'7-Retail trade'!AP94</f>
        <v>.</v>
      </c>
      <c r="H75" s="7">
        <f>'7-Retail trade'!AQ94</f>
        <v>0</v>
      </c>
      <c r="I75" s="5" t="str">
        <f t="shared" si="1"/>
        <v>.</v>
      </c>
    </row>
    <row r="76" spans="1:9" s="5" customFormat="1" ht="87.5" x14ac:dyDescent="0.25">
      <c r="A76" s="7" t="str">
        <f>'7-Retail trade'!B95</f>
        <v>E</v>
      </c>
      <c r="B76" s="7" t="str">
        <f>'7-Retail trade'!A95</f>
        <v>Q7.3.5</v>
      </c>
      <c r="C76" s="7" t="str">
        <f>IF('7-Retail trade'!E95&lt;&gt;"",LEFT('7-Retail trade'!E95,FIND("Q",'7-Retail trade'!E95)-2),LEFT('7-Retail trade'!F95,FIND("Q",'7-Retail trade'!F95)-2))</f>
        <v xml:space="preserve">Can non-prescription medicines only be sold in pharmacies? </v>
      </c>
      <c r="D76" s="7" t="str">
        <f>IF(OR('7-Retail trade'!B95="N",'7-Retail trade'!B95="NI"), "N",'7-Retail trade'!C95)</f>
        <v>Q7a.3.5</v>
      </c>
      <c r="E76" s="7" t="s">
        <v>589</v>
      </c>
      <c r="F76" s="7" t="str">
        <f>'7-Retail trade'!V95</f>
        <v>no (all or most non-prescription medicines can also be sold in a variety of retail outlets, including supermarkets)</v>
      </c>
      <c r="G76" s="7" t="str">
        <f>'7-Retail trade'!AP95</f>
        <v>.</v>
      </c>
      <c r="H76" s="7">
        <f>'7-Retail trade'!AQ95</f>
        <v>0</v>
      </c>
      <c r="I76" s="5" t="str">
        <f t="shared" si="1"/>
        <v>.</v>
      </c>
    </row>
    <row r="77" spans="1:9" s="5" customFormat="1" ht="25" x14ac:dyDescent="0.25">
      <c r="A77" s="7" t="str">
        <f>'7-Retail trade'!B96</f>
        <v>E</v>
      </c>
      <c r="B77" s="7" t="str">
        <f>'7-Retail trade'!A96</f>
        <v>Q7.3.5a</v>
      </c>
      <c r="C77" s="7" t="str">
        <f>IF('7-Retail trade'!E96&lt;&gt;"",LEFT('7-Retail trade'!E96,FIND("Q",'7-Retail trade'!E96)-2),LEFT('7-Retail trade'!F96,FIND("Q",'7-Retail trade'!F96)-2))</f>
        <v xml:space="preserve">If you have answered No to the question above, is there an obligation for a pharmacist to supervise the sale of most non-prescription medicines? </v>
      </c>
      <c r="D77" s="7" t="str">
        <f>IF(OR('7-Retail trade'!B96="N",'7-Retail trade'!B96="NI"), "N",'7-Retail trade'!C96)</f>
        <v>Q7a.3.5a</v>
      </c>
      <c r="E77" s="7" t="s">
        <v>590</v>
      </c>
      <c r="F77" s="7" t="str">
        <f>'7-Retail trade'!V96</f>
        <v>no</v>
      </c>
      <c r="G77" s="7" t="str">
        <f>'7-Retail trade'!AP96</f>
        <v>.</v>
      </c>
      <c r="H77" s="7">
        <f>'7-Retail trade'!AQ96</f>
        <v>0</v>
      </c>
      <c r="I77" s="5" t="str">
        <f t="shared" si="1"/>
        <v>.</v>
      </c>
    </row>
    <row r="78" spans="1:9" s="5" customFormat="1" ht="62.5" x14ac:dyDescent="0.25">
      <c r="A78" s="7" t="str">
        <f>'7-Retail trade'!B97</f>
        <v>E</v>
      </c>
      <c r="B78" s="7" t="str">
        <f>'7-Retail trade'!A97</f>
        <v>Q7.3.5b</v>
      </c>
      <c r="C78" s="7" t="str">
        <f>IF('7-Retail trade'!E97&lt;&gt;"",LEFT('7-Retail trade'!E97,FIND("Q",'7-Retail trade'!E97)-2),LEFT('7-Retail trade'!F97,FIND("Q",'7-Retail trade'!F97)-2))</f>
        <v xml:space="preserve">Please provide a link to the law/regulation that determines the above requirements on where and who can sell non-prescription medicines </v>
      </c>
      <c r="D78" s="7" t="str">
        <f>IF(OR('7-Retail trade'!B97="N",'7-Retail trade'!B97="NI"), "N",'7-Retail trade'!C97)</f>
        <v>Q7a.3.5b</v>
      </c>
      <c r="E78" s="7" t="s">
        <v>591</v>
      </c>
      <c r="F78" s="7" t="str">
        <f>'7-Retail trade'!V97</f>
        <v>Poisons standard June 2017 (https://www.legislation.gov.au/Details/F2017L00605)</v>
      </c>
      <c r="G78" s="7" t="str">
        <f>'7-Retail trade'!AP97</f>
        <v>.</v>
      </c>
      <c r="H78" s="7">
        <f>'7-Retail trade'!AQ97</f>
        <v>0</v>
      </c>
      <c r="I78" s="5" t="str">
        <f t="shared" si="1"/>
        <v>.</v>
      </c>
    </row>
    <row r="79" spans="1:9" ht="37.5" x14ac:dyDescent="0.25">
      <c r="A79" s="7" t="str">
        <f>'7-Retail trade'!B98</f>
        <v>E</v>
      </c>
      <c r="B79" s="7" t="str">
        <f>'7-Retail trade'!A98</f>
        <v>Q7.3.6</v>
      </c>
      <c r="C79" s="7" t="str">
        <f>IF('7-Retail trade'!E98&lt;&gt;"",LEFT('7-Retail trade'!E98,FIND("Q",'7-Retail trade'!E98)-2),LEFT('7-Retail trade'!F98,FIND("Q",'7-Retail trade'!F98)-2))</f>
        <v xml:space="preserve">Can medicines be sold online? </v>
      </c>
      <c r="D79" s="7" t="str">
        <f>IF(OR('7-Retail trade'!B98="N",'7-Retail trade'!B98="NI"), "N",'7-Retail trade'!C98)</f>
        <v>Q7a.3.6</v>
      </c>
      <c r="E79" s="7" t="s">
        <v>592</v>
      </c>
      <c r="F79" s="7" t="str">
        <f>'7-Retail trade'!V98</f>
        <v>yes (only non-prescription medicines)</v>
      </c>
      <c r="G79" s="7" t="str">
        <f>'7-Retail trade'!AP98</f>
        <v>.</v>
      </c>
      <c r="H79" s="7">
        <f>'7-Retail trade'!AQ98</f>
        <v>0</v>
      </c>
      <c r="I79" s="5" t="str">
        <f t="shared" si="1"/>
        <v>.</v>
      </c>
    </row>
    <row r="80" spans="1:9" x14ac:dyDescent="0.25">
      <c r="A80" s="7" t="str">
        <f>'7-Retail trade'!B99</f>
        <v>N</v>
      </c>
      <c r="B80" s="7" t="str">
        <f>'7-Retail trade'!A99</f>
        <v>Q7.3.7</v>
      </c>
      <c r="C80" s="7" t="str">
        <f>IF('7-Retail trade'!E99&lt;&gt;"",LEFT('7-Retail trade'!E99,FIND("Q",'7-Retail trade'!E99)-2),LEFT('7-Retail trade'!F99,FIND("Q",'7-Retail trade'!F99)-2))</f>
        <v xml:space="preserve">Are the retail prices of non-prescription medicines regulated? </v>
      </c>
      <c r="D80" s="7" t="str">
        <f>IF(OR('7-Retail trade'!B99="N",'7-Retail trade'!B99="NI"), "N",'7-Retail trade'!C99)</f>
        <v>N</v>
      </c>
      <c r="E80" s="7" t="s">
        <v>534</v>
      </c>
      <c r="F80" s="7" t="str">
        <f>'7-Retail trade'!V99</f>
        <v/>
      </c>
      <c r="G80" s="7" t="str">
        <f>'7-Retail trade'!AP99</f>
        <v>.</v>
      </c>
      <c r="H80" s="7">
        <f>'7-Retail trade'!AQ99</f>
        <v>0</v>
      </c>
      <c r="I80" s="5" t="str">
        <f t="shared" si="1"/>
        <v>.</v>
      </c>
    </row>
    <row r="81" spans="1:9" ht="37.5" x14ac:dyDescent="0.25">
      <c r="A81" s="7" t="str">
        <f>'7-Retail trade'!B100</f>
        <v>EC</v>
      </c>
      <c r="B81" s="7" t="str">
        <f>'7-Retail trade'!A100</f>
        <v>Q7.3.8</v>
      </c>
      <c r="C81" s="7" t="str">
        <f>IF('7-Retail trade'!E100&lt;&gt;"",LEFT('7-Retail trade'!E100,FIND("Q",'7-Retail trade'!E100)-2),LEFT('7-Retail trade'!F100,FIND("Q",'7-Retail trade'!F100)-2))</f>
        <v xml:space="preserve">Are there restrictions (either by law or by self-regulation) on the advertising of prices of non-prescription medicines by pharmacies and/or any other retail outlet allowed to sell such medicines? </v>
      </c>
      <c r="D81" s="7" t="str">
        <f>IF(OR('7-Retail trade'!B100="N",'7-Retail trade'!B100="NI"), "N",'7-Retail trade'!C100)</f>
        <v>Q7a.3.7</v>
      </c>
      <c r="E81" s="7" t="s">
        <v>593</v>
      </c>
      <c r="F81" s="7" t="str">
        <f>'7-Retail trade'!V100</f>
        <v>only some forms of advertising allowed</v>
      </c>
      <c r="G81" s="7" t="str">
        <f>'7-Retail trade'!AP100</f>
        <v>.</v>
      </c>
      <c r="H81" s="7">
        <f>'7-Retail trade'!AQ100</f>
        <v>0</v>
      </c>
      <c r="I81" s="5" t="str">
        <f t="shared" si="1"/>
        <v>.</v>
      </c>
    </row>
    <row r="82" spans="1:9" x14ac:dyDescent="0.25">
      <c r="A82" s="7" t="str">
        <f>'7-Retail trade'!B101</f>
        <v>NI</v>
      </c>
      <c r="B82" s="7" t="str">
        <f>'7-Retail trade'!A101</f>
        <v>Q7.3.8a</v>
      </c>
      <c r="C82" s="7" t="str">
        <f>IF('7-Retail trade'!E101&lt;&gt;"",LEFT('7-Retail trade'!E101,FIND("Q",'7-Retail trade'!E101)-2),LEFT('7-Retail trade'!F101,FIND("Q",'7-Retail trade'!F101)-2))</f>
        <v xml:space="preserve">Please provide a link to the law/regulation that imposes these restrictions </v>
      </c>
      <c r="D82" s="7" t="str">
        <f>IF(OR('7-Retail trade'!B101="N",'7-Retail trade'!B101="NI"), "N",'7-Retail trade'!C101)</f>
        <v>N</v>
      </c>
      <c r="E82" s="7" t="s">
        <v>534</v>
      </c>
      <c r="F82" s="7" t="str">
        <f>'7-Retail trade'!V101</f>
        <v>.</v>
      </c>
      <c r="G82" s="7" t="str">
        <f>'7-Retail trade'!AP101</f>
        <v>.</v>
      </c>
      <c r="H82" s="7">
        <f>'7-Retail trade'!AQ101</f>
        <v>0</v>
      </c>
      <c r="I82" s="5" t="str">
        <f t="shared" si="1"/>
        <v>.</v>
      </c>
    </row>
    <row r="83" spans="1:9" ht="50" x14ac:dyDescent="0.25">
      <c r="A83" s="7" t="str">
        <f>'7-Retail trade'!B102</f>
        <v>EC</v>
      </c>
      <c r="B83" s="7" t="str">
        <f>'7-Retail trade'!A102</f>
        <v>Q7.3.9</v>
      </c>
      <c r="C83" s="7" t="str">
        <f>IF('7-Retail trade'!E102&lt;&gt;"",LEFT('7-Retail trade'!E102,FIND("Q",'7-Retail trade'!E102)-2),LEFT('7-Retail trade'!F102,FIND("Q",'7-Retail trade'!F102)-2))</f>
        <v xml:space="preserve">Are pharmacies allowed to decide their opening hours/days? </v>
      </c>
      <c r="D83" s="7" t="str">
        <f>IF(OR('7-Retail trade'!B102="N",'7-Retail trade'!B102="NI"), "N",'7-Retail trade'!C102)</f>
        <v>Q7a.3.8</v>
      </c>
      <c r="E83" s="7" t="s">
        <v>594</v>
      </c>
      <c r="F83" s="7" t="str">
        <f>'7-Retail trade'!V102</f>
        <v>laws/regulations determine opening/closing hours</v>
      </c>
      <c r="G83" s="7" t="str">
        <f>'7-Retail trade'!AP102</f>
        <v>.</v>
      </c>
      <c r="H83" s="7">
        <f>'7-Retail trade'!AQ102</f>
        <v>0</v>
      </c>
      <c r="I83" s="5" t="str">
        <f t="shared" si="1"/>
        <v>.</v>
      </c>
    </row>
    <row r="84" spans="1:9" ht="25" x14ac:dyDescent="0.25">
      <c r="A84" s="7" t="str">
        <f>'7-Retail trade'!B103</f>
        <v>E</v>
      </c>
      <c r="B84" s="7" t="str">
        <f>'7-Retail trade'!A103</f>
        <v>Q7.3.9a</v>
      </c>
      <c r="C84" s="7" t="str">
        <f>IF('7-Retail trade'!E103&lt;&gt;"",LEFT('7-Retail trade'!E103,FIND("Q",'7-Retail trade'!E103)-2),LEFT('7-Retail trade'!F103,FIND("Q",'7-Retail trade'!F103)-2))</f>
        <v xml:space="preserve">Please provide a link to the law/regulation that determines rules for pharmacies’ opening hours/days. </v>
      </c>
      <c r="D84" s="7" t="str">
        <f>IF(OR('7-Retail trade'!B103="N",'7-Retail trade'!B103="NI"), "N",'7-Retail trade'!C103)</f>
        <v>Q7a.3.8a</v>
      </c>
      <c r="E84" s="7" t="s">
        <v>595</v>
      </c>
      <c r="F84" s="7" t="str">
        <f>'7-Retail trade'!V103</f>
        <v>.</v>
      </c>
      <c r="G84" s="7" t="str">
        <f>'7-Retail trade'!AP103</f>
        <v>.</v>
      </c>
      <c r="H84" s="7">
        <f>'7-Retail trade'!AQ103</f>
        <v>0</v>
      </c>
      <c r="I84" s="5" t="str">
        <f t="shared" si="1"/>
        <v>.</v>
      </c>
    </row>
    <row r="85" spans="1:9" x14ac:dyDescent="0.25">
      <c r="A85" s="7" t="str">
        <f>'7-Retail trade'!B105</f>
        <v>E</v>
      </c>
      <c r="B85" s="7" t="str">
        <f>'7-Retail trade'!A105</f>
        <v>Q7.4.1</v>
      </c>
      <c r="C85" s="7" t="str">
        <f>IF('7-Retail trade'!E105&lt;&gt;"",LEFT('7-Retail trade'!E105,FIND("Q",'7-Retail trade'!E105)-2),LEFT('7-Retail trade'!F105,FIND("Q",'7-Retail trade'!F105)-2))</f>
        <v xml:space="preserve">Are shop opening hours regulated? </v>
      </c>
      <c r="D85" s="7" t="str">
        <f>IF(OR('7-Retail trade'!B105="N",'7-Retail trade'!B105="NI"), "N",'7-Retail trade'!C105)</f>
        <v>Q7a.4.1</v>
      </c>
      <c r="E85" s="7" t="s">
        <v>596</v>
      </c>
      <c r="F85" s="7" t="str">
        <f>'7-Retail trade'!V105</f>
        <v>yes</v>
      </c>
      <c r="G85" s="7" t="str">
        <f>'7-Retail trade'!AP105</f>
        <v>.</v>
      </c>
      <c r="H85" s="7">
        <f>'7-Retail trade'!AQ105</f>
        <v>0</v>
      </c>
      <c r="I85" s="5" t="str">
        <f t="shared" si="1"/>
        <v>.</v>
      </c>
    </row>
    <row r="86" spans="1:9" ht="75" x14ac:dyDescent="0.25">
      <c r="A86" s="7" t="str">
        <f>'7-Retail trade'!B107</f>
        <v>I</v>
      </c>
      <c r="B86" s="7" t="str">
        <f>'7-Retail trade'!A107</f>
        <v>Q7.4.01</v>
      </c>
      <c r="C86" s="7" t="str">
        <f>IF('7-Retail trade'!E107&lt;&gt;"",LEFT('7-Retail trade'!E107,FIND("Q",'7-Retail trade'!E107)-2),LEFT('7-Retail trade'!F107,FIND("Q",'7-Retail trade'!F107)-2))</f>
        <v xml:space="preserve">If shop opening hours are regulated, at which level of jurisdiction are shop opening hours regulated? </v>
      </c>
      <c r="D86" s="7" t="str">
        <f>IF(OR('7-Retail trade'!B107="N",'7-Retail trade'!B107="NI"), "N",'7-Retail trade'!C107)</f>
        <v>Q7a.4.01</v>
      </c>
      <c r="E86" s="7" t="s">
        <v>597</v>
      </c>
      <c r="F86" s="7" t="str">
        <f>'7-Retail trade'!V107</f>
        <v>Subnational (e.g. Region, Lander, Province)</v>
      </c>
      <c r="G86" s="7" t="str">
        <f>'7-Retail trade'!AP107</f>
        <v>.</v>
      </c>
      <c r="H86" s="7">
        <f>'7-Retail trade'!AQ107</f>
        <v>0</v>
      </c>
      <c r="I86" s="5" t="str">
        <f t="shared" si="1"/>
        <v>.</v>
      </c>
    </row>
    <row r="87" spans="1:9" ht="62.5" x14ac:dyDescent="0.25">
      <c r="A87" s="7" t="str">
        <f>'7-Retail trade'!B109</f>
        <v>I</v>
      </c>
      <c r="B87" s="7" t="str">
        <f>'7-Retail trade'!A109</f>
        <v>Q7.4.02</v>
      </c>
      <c r="C87" s="7" t="str">
        <f>IF('7-Retail trade'!E109&lt;&gt;"",LEFT('7-Retail trade'!E109,FIND("Q",'7-Retail trade'!E109)-2),LEFT('7-Retail trade'!F109,FIND("Q",'7-Retail trade'!F109)-2))</f>
        <v xml:space="preserve">Please indicate the name of Jurisdiction 1 and the reason for choosing it in the Comments column
</v>
      </c>
      <c r="D87" s="7" t="str">
        <f>IF(OR('7-Retail trade'!B109="N",'7-Retail trade'!B109="NI"), "N",'7-Retail trade'!C109)</f>
        <v>Q7a.4.02</v>
      </c>
      <c r="E87" s="7" t="s">
        <v>598</v>
      </c>
      <c r="F87" s="7" t="str">
        <f>'7-Retail trade'!V109</f>
        <v>New South Wales (Jurisdiction 1): largest  economy by GDP share of national economy</v>
      </c>
      <c r="G87" s="7" t="str">
        <f>'7-Retail trade'!AP109</f>
        <v>.</v>
      </c>
      <c r="H87" s="7">
        <f>'7-Retail trade'!AQ109</f>
        <v>0</v>
      </c>
      <c r="I87" s="5" t="str">
        <f t="shared" si="1"/>
        <v>.</v>
      </c>
    </row>
    <row r="88" spans="1:9" ht="50" x14ac:dyDescent="0.25">
      <c r="A88" s="7" t="str">
        <f>'7-Retail trade'!B110</f>
        <v>I</v>
      </c>
      <c r="B88" s="7" t="str">
        <f>'7-Retail trade'!A110</f>
        <v>Q7.4.03</v>
      </c>
      <c r="C88" s="7" t="str">
        <f>IF('7-Retail trade'!E110&lt;&gt;"",LEFT('7-Retail trade'!E110,FIND("Q",'7-Retail trade'!E110)-2),LEFT('7-Retail trade'!F110,FIND("Q",'7-Retail trade'!F110)-2))</f>
        <v xml:space="preserve">Please indicate the name of Jurisdiction 2 and the reason for choosing it in the Comments column
</v>
      </c>
      <c r="D88" s="7" t="str">
        <f>IF(OR('7-Retail trade'!B110="N",'7-Retail trade'!B110="NI"), "N",'7-Retail trade'!C110)</f>
        <v>Q7a.4.03</v>
      </c>
      <c r="E88" s="7" t="s">
        <v>599</v>
      </c>
      <c r="F88" s="7" t="str">
        <f>'7-Retail trade'!V110</f>
        <v>Victoria (Jurisdiction 2): second largest economy by GDP share</v>
      </c>
      <c r="G88" s="7" t="str">
        <f>'7-Retail trade'!AP110</f>
        <v>.</v>
      </c>
      <c r="H88" s="7">
        <f>'7-Retail trade'!AQ110</f>
        <v>0</v>
      </c>
      <c r="I88" s="5" t="str">
        <f t="shared" si="1"/>
        <v>.</v>
      </c>
    </row>
    <row r="89" spans="1:9" ht="28.5" customHeight="1" x14ac:dyDescent="0.25">
      <c r="A89" s="7" t="str">
        <f>'7-Retail trade'!B112</f>
        <v>E</v>
      </c>
      <c r="B89" s="7" t="str">
        <f>'7-Retail trade'!A112</f>
        <v>Q7.4a.2</v>
      </c>
      <c r="C89" s="7" t="str">
        <f>IF('7-Retail trade'!E112&lt;&gt;"",LEFT('7-Retail trade'!E112,FIND("Q",'7-Retail trade'!E112)-2),LEFT('7-Retail trade'!F112,FIND("Q",'7-Retail trade'!F112)-2))</f>
        <v xml:space="preserve">Do regulations specify the maximum number of hours an outlet can be open per day? </v>
      </c>
      <c r="D89" s="7" t="str">
        <f>IF(OR('7-Retail trade'!B112="N",'7-Retail trade'!B112="NI"), "N",'7-Retail trade'!C112)</f>
        <v>Q7a.4a.2</v>
      </c>
      <c r="E89" s="7" t="s">
        <v>600</v>
      </c>
      <c r="F89" s="7" t="str">
        <f>'7-Retail trade'!V112</f>
        <v>no</v>
      </c>
      <c r="G89" s="7" t="str">
        <f>'7-Retail trade'!AP112</f>
        <v>.</v>
      </c>
      <c r="H89" s="7">
        <f>'7-Retail trade'!AQ112</f>
        <v>0</v>
      </c>
      <c r="I89" s="5" t="str">
        <f t="shared" si="1"/>
        <v>.</v>
      </c>
    </row>
    <row r="90" spans="1:9" ht="25" x14ac:dyDescent="0.25">
      <c r="A90" s="7" t="str">
        <f>'7-Retail trade'!B113</f>
        <v>E</v>
      </c>
      <c r="B90" s="7" t="str">
        <f>'7-Retail trade'!A113</f>
        <v>Q7.4a.2a</v>
      </c>
      <c r="C90" s="7" t="str">
        <f>IF('7-Retail trade'!E113&lt;&gt;"",LEFT('7-Retail trade'!E113,FIND("Q",'7-Retail trade'!E113)-2),LEFT('7-Retail trade'!F113,FIND("Q",'7-Retail trade'!F113)-2))</f>
        <v xml:space="preserve">If regulations specify the maximum number of hours an outlet can be open per day, please indicate them. </v>
      </c>
      <c r="D90" s="7" t="str">
        <f>IF(OR('7-Retail trade'!B113="N",'7-Retail trade'!B113="NI"), "N",'7-Retail trade'!C113)</f>
        <v>Q7a.4a.2a</v>
      </c>
      <c r="E90" s="7" t="s">
        <v>601</v>
      </c>
      <c r="F90" s="7" t="str">
        <f>'7-Retail trade'!V113</f>
        <v>not applicable</v>
      </c>
      <c r="G90" s="7" t="str">
        <f>'7-Retail trade'!AP113</f>
        <v>.</v>
      </c>
      <c r="H90" s="7">
        <f>'7-Retail trade'!AQ113</f>
        <v>0</v>
      </c>
      <c r="I90" s="5" t="str">
        <f t="shared" si="1"/>
        <v>.</v>
      </c>
    </row>
    <row r="91" spans="1:9" x14ac:dyDescent="0.25">
      <c r="A91" s="7" t="str">
        <f>'7-Retail trade'!B114</f>
        <v>E</v>
      </c>
      <c r="B91" s="7" t="str">
        <f>'7-Retail trade'!A114</f>
        <v>Q7.4a.3</v>
      </c>
      <c r="C91" s="7" t="str">
        <f>IF('7-Retail trade'!E114&lt;&gt;"",LEFT('7-Retail trade'!E114,FIND("Q",'7-Retail trade'!E114)-2),LEFT('7-Retail trade'!F114,FIND("Q",'7-Retail trade'!F114)-2))</f>
        <v xml:space="preserve">Do regulations specify the maximum number of hours an outlet can be open per week? </v>
      </c>
      <c r="D91" s="7" t="str">
        <f>IF(OR('7-Retail trade'!B114="N",'7-Retail trade'!B114="NI"), "N",'7-Retail trade'!C114)</f>
        <v>Q7a.4a.3</v>
      </c>
      <c r="E91" s="7" t="s">
        <v>602</v>
      </c>
      <c r="F91" s="7" t="str">
        <f>'7-Retail trade'!V114</f>
        <v>no</v>
      </c>
      <c r="G91" s="7" t="str">
        <f>'7-Retail trade'!AP114</f>
        <v>.</v>
      </c>
      <c r="H91" s="7">
        <f>'7-Retail trade'!AQ114</f>
        <v>0</v>
      </c>
      <c r="I91" s="5" t="str">
        <f t="shared" si="1"/>
        <v>.</v>
      </c>
    </row>
    <row r="92" spans="1:9" ht="25" x14ac:dyDescent="0.25">
      <c r="A92" s="7" t="str">
        <f>'7-Retail trade'!B115</f>
        <v>E</v>
      </c>
      <c r="B92" s="7" t="str">
        <f>'7-Retail trade'!A115</f>
        <v>Q7.4a.3a</v>
      </c>
      <c r="C92" s="7" t="str">
        <f>IF('7-Retail trade'!E115&lt;&gt;"",LEFT('7-Retail trade'!E115,FIND("Q",'7-Retail trade'!E115)-2),LEFT('7-Retail trade'!F115,FIND("Q",'7-Retail trade'!F115)-2))</f>
        <v xml:space="preserve">If regulations specify the maximum number of hours an outlet can be open per week, please indicate them. </v>
      </c>
      <c r="D92" s="7" t="str">
        <f>IF(OR('7-Retail trade'!B115="N",'7-Retail trade'!B115="NI"), "N",'7-Retail trade'!C115)</f>
        <v>Q7a.4a.3a</v>
      </c>
      <c r="E92" s="7" t="s">
        <v>603</v>
      </c>
      <c r="F92" s="7" t="str">
        <f>'7-Retail trade'!V115</f>
        <v>not applicable</v>
      </c>
      <c r="G92" s="7" t="str">
        <f>'7-Retail trade'!AP115</f>
        <v>.</v>
      </c>
      <c r="H92" s="7">
        <f>'7-Retail trade'!AQ115</f>
        <v>0</v>
      </c>
      <c r="I92" s="5" t="str">
        <f t="shared" si="1"/>
        <v>.</v>
      </c>
    </row>
    <row r="93" spans="1:9" x14ac:dyDescent="0.25">
      <c r="A93" s="7" t="str">
        <f>'7-Retail trade'!B116</f>
        <v>E</v>
      </c>
      <c r="B93" s="7" t="str">
        <f>'7-Retail trade'!A116</f>
        <v>Q7.4a.4</v>
      </c>
      <c r="C93" s="7" t="str">
        <f>IF('7-Retail trade'!E116&lt;&gt;"",LEFT('7-Retail trade'!E116,FIND("Q",'7-Retail trade'!E116)-2),LEFT('7-Retail trade'!F116,FIND("Q",'7-Retail trade'!F116)-2))</f>
        <v xml:space="preserve">Do regulations specify particular opening hours? </v>
      </c>
      <c r="D93" s="7" t="str">
        <f>IF(OR('7-Retail trade'!B116="N",'7-Retail trade'!B116="NI"), "N",'7-Retail trade'!C116)</f>
        <v>Q7a.4a.4</v>
      </c>
      <c r="E93" s="7" t="s">
        <v>604</v>
      </c>
      <c r="F93" s="7" t="str">
        <f>'7-Retail trade'!V116</f>
        <v>no</v>
      </c>
      <c r="G93" s="7" t="str">
        <f>'7-Retail trade'!AP116</f>
        <v>.</v>
      </c>
      <c r="H93" s="7">
        <f>'7-Retail trade'!AQ116</f>
        <v>0</v>
      </c>
      <c r="I93" s="5" t="str">
        <f t="shared" si="1"/>
        <v>.</v>
      </c>
    </row>
    <row r="94" spans="1:9" ht="25" x14ac:dyDescent="0.25">
      <c r="A94" s="7" t="str">
        <f>'7-Retail trade'!B118</f>
        <v>E</v>
      </c>
      <c r="B94" s="7" t="str">
        <f>'7-Retail trade'!A118</f>
        <v>Q7.4a.4a_i</v>
      </c>
      <c r="C94" s="7" t="str">
        <f>IF('7-Retail trade'!F$117&lt;&gt;"",LEFT('7-Retail trade'!F$117,FIND("Q",'7-Retail trade'!F$117)-2)&amp;" - "&amp;'7-Retail trade'!G118)</f>
        <v>If regulations specify particular opening hours, please indicate them.  - Weekdays (Monday to Friday)</v>
      </c>
      <c r="D94" s="7" t="str">
        <f>IF(OR('7-Retail trade'!B118="N",'7-Retail trade'!B118="NI"), "N",'7-Retail trade'!C118)</f>
        <v>Q7a.4a.4a_i</v>
      </c>
      <c r="E94" s="7" t="s">
        <v>605</v>
      </c>
      <c r="F94" s="7" t="str">
        <f>'7-Retail trade'!V118</f>
        <v>not applicable</v>
      </c>
      <c r="G94" s="7" t="str">
        <f>'7-Retail trade'!AP118</f>
        <v>.</v>
      </c>
      <c r="H94" s="7">
        <f>'7-Retail trade'!AQ118</f>
        <v>0</v>
      </c>
      <c r="I94" s="5" t="str">
        <f t="shared" si="1"/>
        <v>.</v>
      </c>
    </row>
    <row r="95" spans="1:9" x14ac:dyDescent="0.25">
      <c r="A95" s="7" t="str">
        <f>'7-Retail trade'!B119</f>
        <v>E</v>
      </c>
      <c r="B95" s="7" t="str">
        <f>'7-Retail trade'!A119</f>
        <v>Q7.4a.4a_ii</v>
      </c>
      <c r="C95" s="7" t="str">
        <f>IF('7-Retail trade'!F$117&lt;&gt;"",LEFT('7-Retail trade'!F$117,FIND("Q",'7-Retail trade'!F$117)-2)&amp;" - "&amp;'7-Retail trade'!G119)</f>
        <v>If regulations specify particular opening hours, please indicate them.  - Saturdays</v>
      </c>
      <c r="D95" s="7" t="str">
        <f>IF(OR('7-Retail trade'!B119="N",'7-Retail trade'!B119="NI"), "N",'7-Retail trade'!C119)</f>
        <v>Q7a.4a.4a_ii</v>
      </c>
      <c r="E95" s="7" t="s">
        <v>606</v>
      </c>
      <c r="F95" s="7" t="str">
        <f>'7-Retail trade'!V119</f>
        <v>not applicable</v>
      </c>
      <c r="G95" s="7" t="str">
        <f>'7-Retail trade'!AP119</f>
        <v>.</v>
      </c>
      <c r="H95" s="7">
        <f>'7-Retail trade'!AQ119</f>
        <v>0</v>
      </c>
      <c r="I95" s="5" t="str">
        <f t="shared" si="1"/>
        <v>.</v>
      </c>
    </row>
    <row r="96" spans="1:9" ht="31.5" customHeight="1" x14ac:dyDescent="0.25">
      <c r="A96" s="7" t="str">
        <f>'7-Retail trade'!B120</f>
        <v>E</v>
      </c>
      <c r="B96" s="7" t="str">
        <f>'7-Retail trade'!A120</f>
        <v>Q7.4a.4a_iii</v>
      </c>
      <c r="C96" s="7" t="str">
        <f>IF('7-Retail trade'!F$117&lt;&gt;"",LEFT('7-Retail trade'!F$117,FIND("Q",'7-Retail trade'!F$117)-2)&amp;" - "&amp;'7-Retail trade'!G120)</f>
        <v>If regulations specify particular opening hours, please indicate them.  - Sundays and public holidays</v>
      </c>
      <c r="D96" s="7" t="str">
        <f>IF(OR('7-Retail trade'!B120="N",'7-Retail trade'!B120="NI"), "N",'7-Retail trade'!C120)</f>
        <v>Q7a.4a.4a_iii</v>
      </c>
      <c r="E96" s="7" t="s">
        <v>607</v>
      </c>
      <c r="F96" s="7" t="str">
        <f>'7-Retail trade'!V120</f>
        <v>not applicable</v>
      </c>
      <c r="G96" s="7" t="str">
        <f>'7-Retail trade'!AP120</f>
        <v>.</v>
      </c>
      <c r="H96" s="7">
        <f>'7-Retail trade'!AQ120</f>
        <v>0</v>
      </c>
      <c r="I96" s="5" t="str">
        <f t="shared" si="1"/>
        <v>.</v>
      </c>
    </row>
    <row r="97" spans="1:9" ht="25" x14ac:dyDescent="0.25">
      <c r="A97" s="7" t="str">
        <f>'7-Retail trade'!B121</f>
        <v>E</v>
      </c>
      <c r="B97" s="7" t="str">
        <f>'7-Retail trade'!A121</f>
        <v>Q7.4a.4a_iv</v>
      </c>
      <c r="C97" s="7" t="str">
        <f>IF('7-Retail trade'!F$117&lt;&gt;"",LEFT('7-Retail trade'!F$117,FIND("Q",'7-Retail trade'!F$117)-2)&amp;" - "&amp;'7-Retail trade'!G121)</f>
        <v>If regulations specify particular opening hours, please indicate them.  - Other
Please specify in the Comments column</v>
      </c>
      <c r="D97" s="7" t="str">
        <f>IF(OR('7-Retail trade'!B121="N",'7-Retail trade'!B121="NI"), "N",'7-Retail trade'!C121)</f>
        <v>Q7a.4a.4a_iv</v>
      </c>
      <c r="E97" s="7" t="s">
        <v>608</v>
      </c>
      <c r="F97" s="7" t="str">
        <f>'7-Retail trade'!V121</f>
        <v>.</v>
      </c>
      <c r="G97" s="7" t="str">
        <f>'7-Retail trade'!AP121</f>
        <v>.</v>
      </c>
      <c r="H97" s="7">
        <f>'7-Retail trade'!AQ121</f>
        <v>0</v>
      </c>
      <c r="I97" s="5" t="str">
        <f t="shared" si="1"/>
        <v>.</v>
      </c>
    </row>
    <row r="98" spans="1:9" x14ac:dyDescent="0.25">
      <c r="A98" s="7" t="str">
        <f>'7-Retail trade'!B122</f>
        <v>E</v>
      </c>
      <c r="B98" s="7" t="str">
        <f>'7-Retail trade'!A122</f>
        <v>Q7.4a.5</v>
      </c>
      <c r="C98" s="7" t="str">
        <f>IF('7-Retail trade'!E122&lt;&gt;"",LEFT('7-Retail trade'!E122,FIND("Q",'7-Retail trade'!E122)-2),LEFT('7-Retail trade'!F122,FIND("Q",'7-Retail trade'!F122)-2))</f>
        <v xml:space="preserve">Do regulations specify particular closing hours? </v>
      </c>
      <c r="D98" s="7" t="str">
        <f>IF(OR('7-Retail trade'!B122="N",'7-Retail trade'!B122="NI"), "N",'7-Retail trade'!C122)</f>
        <v>Q7a.4a.5</v>
      </c>
      <c r="E98" s="7" t="s">
        <v>609</v>
      </c>
      <c r="F98" s="7" t="str">
        <f>'7-Retail trade'!V122</f>
        <v>no</v>
      </c>
      <c r="G98" s="7" t="str">
        <f>'7-Retail trade'!AP122</f>
        <v>.</v>
      </c>
      <c r="H98" s="7">
        <f>'7-Retail trade'!AQ122</f>
        <v>0</v>
      </c>
      <c r="I98" s="5" t="str">
        <f t="shared" si="1"/>
        <v>.</v>
      </c>
    </row>
    <row r="99" spans="1:9" s="5" customFormat="1" ht="25" x14ac:dyDescent="0.25">
      <c r="A99" s="7" t="str">
        <f>'7-Retail trade'!B124</f>
        <v>E</v>
      </c>
      <c r="B99" s="7" t="str">
        <f>'7-Retail trade'!A124</f>
        <v>Q7.4a.5a_i</v>
      </c>
      <c r="C99" s="7" t="str">
        <f>IF('7-Retail trade'!F$123&lt;&gt;"",LEFT('7-Retail trade'!F$123,FIND("Q",'7-Retail trade'!F$123)-2)&amp;" - "&amp;'7-Retail trade'!G124)</f>
        <v>If regulations specify particular closing hours, please indicate them.  - Weekdays (Monday to Friday)</v>
      </c>
      <c r="D99" s="7" t="str">
        <f>IF(OR('7-Retail trade'!B124="N",'7-Retail trade'!B124="NI"), "N",'7-Retail trade'!C124)</f>
        <v>Q7a.4a.5a_i</v>
      </c>
      <c r="E99" s="7" t="s">
        <v>610</v>
      </c>
      <c r="F99" s="7" t="str">
        <f>'7-Retail trade'!V124</f>
        <v>not applicable</v>
      </c>
      <c r="G99" s="7" t="str">
        <f>'7-Retail trade'!AP124</f>
        <v>.</v>
      </c>
      <c r="H99" s="7">
        <f>'7-Retail trade'!AQ124</f>
        <v>0</v>
      </c>
      <c r="I99" s="5" t="str">
        <f t="shared" si="1"/>
        <v>.</v>
      </c>
    </row>
    <row r="100" spans="1:9" s="5" customFormat="1" x14ac:dyDescent="0.25">
      <c r="A100" s="7" t="str">
        <f>'7-Retail trade'!B125</f>
        <v>E</v>
      </c>
      <c r="B100" s="7" t="str">
        <f>'7-Retail trade'!A125</f>
        <v>Q7.4a.5a_ii</v>
      </c>
      <c r="C100" s="7" t="str">
        <f>IF('7-Retail trade'!F$123&lt;&gt;"",LEFT('7-Retail trade'!F$123,FIND("Q",'7-Retail trade'!F$123)-2)&amp;" - "&amp;'7-Retail trade'!G125)</f>
        <v>If regulations specify particular closing hours, please indicate them.  - Saturdays</v>
      </c>
      <c r="D100" s="7" t="str">
        <f>IF(OR('7-Retail trade'!B125="N",'7-Retail trade'!B125="NI"), "N",'7-Retail trade'!C125)</f>
        <v>Q7a.4a.5a_ii</v>
      </c>
      <c r="E100" s="7" t="s">
        <v>611</v>
      </c>
      <c r="F100" s="7" t="str">
        <f>'7-Retail trade'!V125</f>
        <v>not applicable</v>
      </c>
      <c r="G100" s="7" t="str">
        <f>'7-Retail trade'!AP125</f>
        <v>.</v>
      </c>
      <c r="H100" s="7">
        <f>'7-Retail trade'!AQ125</f>
        <v>0</v>
      </c>
      <c r="I100" s="5" t="str">
        <f t="shared" si="1"/>
        <v>.</v>
      </c>
    </row>
    <row r="101" spans="1:9" s="5" customFormat="1" ht="25" x14ac:dyDescent="0.25">
      <c r="A101" s="7" t="str">
        <f>'7-Retail trade'!B126</f>
        <v>E</v>
      </c>
      <c r="B101" s="7" t="str">
        <f>'7-Retail trade'!A126</f>
        <v>Q7.4a.5a_iII</v>
      </c>
      <c r="C101" s="7" t="str">
        <f>IF('7-Retail trade'!F$123&lt;&gt;"",LEFT('7-Retail trade'!F$123,FIND("Q",'7-Retail trade'!F$123)-2)&amp;" - "&amp;'7-Retail trade'!G126)</f>
        <v>If regulations specify particular closing hours, please indicate them.  - Sundays and public holidays</v>
      </c>
      <c r="D101" s="7" t="str">
        <f>IF(OR('7-Retail trade'!B126="N",'7-Retail trade'!B126="NI"), "N",'7-Retail trade'!C126)</f>
        <v>Q7a.4a.5a_iii</v>
      </c>
      <c r="E101" s="7" t="s">
        <v>612</v>
      </c>
      <c r="F101" s="7" t="str">
        <f>'7-Retail trade'!V126</f>
        <v>not applicable</v>
      </c>
      <c r="G101" s="7" t="str">
        <f>'7-Retail trade'!AP126</f>
        <v>.</v>
      </c>
      <c r="H101" s="7">
        <f>'7-Retail trade'!AQ126</f>
        <v>0</v>
      </c>
      <c r="I101" s="5" t="str">
        <f t="shared" si="1"/>
        <v>.</v>
      </c>
    </row>
    <row r="102" spans="1:9" s="5" customFormat="1" ht="39" customHeight="1" x14ac:dyDescent="0.25">
      <c r="A102" s="7" t="str">
        <f>'7-Retail trade'!B127</f>
        <v>E</v>
      </c>
      <c r="B102" s="7" t="str">
        <f>'7-Retail trade'!A127</f>
        <v>Q7.4a.5a_iv</v>
      </c>
      <c r="C102" s="7" t="str">
        <f>IF('7-Retail trade'!F$123&lt;&gt;"",LEFT('7-Retail trade'!F$123,FIND("Q",'7-Retail trade'!F$123)-2)&amp;" - "&amp;'7-Retail trade'!G127)</f>
        <v>If regulations specify particular closing hours, please indicate them.  - Other
Please specify in the Comments column</v>
      </c>
      <c r="D102" s="7" t="str">
        <f>IF(OR('7-Retail trade'!B127="N",'7-Retail trade'!B127="NI"), "N",'7-Retail trade'!C127)</f>
        <v>Q7a.4a.5a_iv</v>
      </c>
      <c r="E102" s="7" t="s">
        <v>613</v>
      </c>
      <c r="F102" s="7" t="str">
        <f>'7-Retail trade'!V127</f>
        <v>not applicable</v>
      </c>
      <c r="G102" s="7" t="str">
        <f>'7-Retail trade'!AP127</f>
        <v>.</v>
      </c>
      <c r="H102" s="7">
        <f>'7-Retail trade'!AQ127</f>
        <v>0</v>
      </c>
      <c r="I102" s="5" t="str">
        <f t="shared" si="1"/>
        <v>.</v>
      </c>
    </row>
    <row r="103" spans="1:9" s="5" customFormat="1" ht="25" x14ac:dyDescent="0.25">
      <c r="A103" s="7" t="str">
        <f>'7-Retail trade'!B128</f>
        <v>E</v>
      </c>
      <c r="B103" s="7" t="str">
        <f>'7-Retail trade'!A128</f>
        <v>Q7.4a.6</v>
      </c>
      <c r="C103" s="7" t="str">
        <f>IF('7-Retail trade'!E128&lt;&gt;"",LEFT('7-Retail trade'!E128,FIND("Q",'7-Retail trade'!E128)-2),LEFT('7-Retail trade'!F128,FIND("Q",'7-Retail trade'!F128)-2))</f>
        <v xml:space="preserve">Do regulations specify the maximum number of Sundays or public holidays that outlets can be open per month? </v>
      </c>
      <c r="D103" s="7" t="str">
        <f>IF(OR('7-Retail trade'!B128="N",'7-Retail trade'!B128="NI"), "N",'7-Retail trade'!C128)</f>
        <v>Q7a.4a.6</v>
      </c>
      <c r="E103" s="7" t="s">
        <v>614</v>
      </c>
      <c r="F103" s="7" t="str">
        <f>'7-Retail trade'!V128</f>
        <v>no</v>
      </c>
      <c r="G103" s="7" t="str">
        <f>'7-Retail trade'!AP128</f>
        <v>.</v>
      </c>
      <c r="H103" s="7">
        <f>'7-Retail trade'!AQ128</f>
        <v>0</v>
      </c>
      <c r="I103" s="5" t="str">
        <f t="shared" si="1"/>
        <v>.</v>
      </c>
    </row>
    <row r="104" spans="1:9" s="5" customFormat="1" ht="25" x14ac:dyDescent="0.25">
      <c r="A104" s="7" t="str">
        <f>'7-Retail trade'!B129</f>
        <v>E</v>
      </c>
      <c r="B104" s="7" t="str">
        <f>'7-Retail trade'!A129</f>
        <v>Q7.4a.6a</v>
      </c>
      <c r="C104" s="7" t="str">
        <f>IF('7-Retail trade'!E129&lt;&gt;"",LEFT('7-Retail trade'!E129,FIND("Q",'7-Retail trade'!E129)-2),LEFT('7-Retail trade'!F129,FIND("Q",'7-Retail trade'!F129)-2))</f>
        <v xml:space="preserve">If regulations specify the maximum number of Sundays or public holidays that outlets can be open per month, please specify them. </v>
      </c>
      <c r="D104" s="7" t="str">
        <f>IF(OR('7-Retail trade'!B129="N",'7-Retail trade'!B129="NI"), "N",'7-Retail trade'!C129)</f>
        <v>Q7a.4a.6a</v>
      </c>
      <c r="E104" s="7" t="s">
        <v>615</v>
      </c>
      <c r="F104" s="7" t="str">
        <f>'7-Retail trade'!V129</f>
        <v>not applicable</v>
      </c>
      <c r="G104" s="7" t="str">
        <f>'7-Retail trade'!AP129</f>
        <v>.</v>
      </c>
      <c r="H104" s="7">
        <f>'7-Retail trade'!AQ129</f>
        <v>0</v>
      </c>
      <c r="I104" s="5" t="str">
        <f t="shared" si="1"/>
        <v>.</v>
      </c>
    </row>
    <row r="105" spans="1:9" s="5" customFormat="1" ht="25" x14ac:dyDescent="0.25">
      <c r="A105" s="7" t="str">
        <f>'7-Retail trade'!B130</f>
        <v>E</v>
      </c>
      <c r="B105" s="7" t="str">
        <f>'7-Retail trade'!A130</f>
        <v>Q7.4a.7</v>
      </c>
      <c r="C105" s="7" t="str">
        <f>IF('7-Retail trade'!E130&lt;&gt;"",LEFT('7-Retail trade'!E130,FIND("Q",'7-Retail trade'!E130)-2),LEFT('7-Retail trade'!F130,FIND("Q",'7-Retail trade'!F130)-2))</f>
        <v xml:space="preserve">Do regulations specify the maximum number of Sundays or public holidays that outlets can be open per year? </v>
      </c>
      <c r="D105" s="7" t="str">
        <f>IF(OR('7-Retail trade'!B130="N",'7-Retail trade'!B130="NI"), "N",'7-Retail trade'!C130)</f>
        <v>Q7a.4a.7</v>
      </c>
      <c r="E105" s="7" t="s">
        <v>616</v>
      </c>
      <c r="F105" s="7" t="str">
        <f>'7-Retail trade'!V130</f>
        <v>no</v>
      </c>
      <c r="G105" s="7" t="str">
        <f>'7-Retail trade'!AP130</f>
        <v>.</v>
      </c>
      <c r="H105" s="7">
        <f>'7-Retail trade'!AQ130</f>
        <v>0</v>
      </c>
      <c r="I105" s="5" t="str">
        <f t="shared" si="1"/>
        <v>.</v>
      </c>
    </row>
    <row r="106" spans="1:9" ht="25" x14ac:dyDescent="0.25">
      <c r="A106" s="7" t="str">
        <f>'7-Retail trade'!B131</f>
        <v>E</v>
      </c>
      <c r="B106" s="7" t="str">
        <f>'7-Retail trade'!A131</f>
        <v>Q7.4a.7a</v>
      </c>
      <c r="C106" s="7" t="str">
        <f>IF('7-Retail trade'!E131&lt;&gt;"",LEFT('7-Retail trade'!E131,FIND("Q",'7-Retail trade'!E131)-2),LEFT('7-Retail trade'!F131,FIND("Q",'7-Retail trade'!F131)-2))</f>
        <v xml:space="preserve">If regulations specify the maximum number of Sundays or public holidays that outlets can be open per year, please specify them. </v>
      </c>
      <c r="D106" s="7" t="str">
        <f>IF(OR('7-Retail trade'!B131="N",'7-Retail trade'!B131="NI"), "N",'7-Retail trade'!C131)</f>
        <v>Q7a.4a.7a</v>
      </c>
      <c r="E106" s="7" t="s">
        <v>617</v>
      </c>
      <c r="F106" s="7" t="str">
        <f>'7-Retail trade'!V131</f>
        <v>not applicable</v>
      </c>
      <c r="G106" s="7" t="str">
        <f>'7-Retail trade'!AP131</f>
        <v>.</v>
      </c>
      <c r="H106" s="7">
        <f>'7-Retail trade'!AQ131</f>
        <v>0</v>
      </c>
      <c r="I106" s="5" t="str">
        <f t="shared" si="1"/>
        <v>.</v>
      </c>
    </row>
    <row r="107" spans="1:9" x14ac:dyDescent="0.25">
      <c r="A107" s="7" t="str">
        <f>'7-Retail trade'!B132</f>
        <v>E</v>
      </c>
      <c r="B107" s="7" t="str">
        <f>'7-Retail trade'!A132</f>
        <v>Q7.4a.8</v>
      </c>
      <c r="C107" s="7" t="str">
        <f>IF('7-Retail trade'!E132&lt;&gt;"",LEFT('7-Retail trade'!E132,FIND("Q",'7-Retail trade'!E132)-2),LEFT('7-Retail trade'!F132,FIND("Q",'7-Retail trade'!F132)-2))</f>
        <v xml:space="preserve">Do regulations specify the minimum number of shut-down days per year? </v>
      </c>
      <c r="D107" s="7" t="str">
        <f>IF(OR('7-Retail trade'!B132="N",'7-Retail trade'!B132="NI"), "N",'7-Retail trade'!C132)</f>
        <v>Q7a.4a.8</v>
      </c>
      <c r="E107" s="7" t="s">
        <v>618</v>
      </c>
      <c r="F107" s="7" t="str">
        <f>'7-Retail trade'!V132</f>
        <v>yes</v>
      </c>
      <c r="G107" s="7" t="str">
        <f>'7-Retail trade'!AP132</f>
        <v>.</v>
      </c>
      <c r="H107" s="7">
        <f>'7-Retail trade'!AQ132</f>
        <v>0</v>
      </c>
      <c r="I107" s="5" t="str">
        <f t="shared" si="1"/>
        <v>.</v>
      </c>
    </row>
    <row r="108" spans="1:9" ht="25" x14ac:dyDescent="0.25">
      <c r="A108" s="7" t="str">
        <f>'7-Retail trade'!B133</f>
        <v>E</v>
      </c>
      <c r="B108" s="7" t="str">
        <f>'7-Retail trade'!A133</f>
        <v>Q7.4a.8a</v>
      </c>
      <c r="C108" s="7" t="str">
        <f>IF('7-Retail trade'!E133&lt;&gt;"",LEFT('7-Retail trade'!E133,FIND("Q",'7-Retail trade'!E133)-2),LEFT('7-Retail trade'!F133,FIND("Q",'7-Retail trade'!F133)-2))</f>
        <v xml:space="preserve">If regulations specify the minimum number of shut-down days per year, please specify them </v>
      </c>
      <c r="D108" s="7" t="str">
        <f>IF(OR('7-Retail trade'!B133="N",'7-Retail trade'!B133="NI"), "N",'7-Retail trade'!C133)</f>
        <v>Q7a.4a.8a</v>
      </c>
      <c r="E108" s="7" t="s">
        <v>619</v>
      </c>
      <c r="F108" s="7" t="str">
        <f>'7-Retail trade'!V133</f>
        <v>4.5</v>
      </c>
      <c r="G108" s="7" t="str">
        <f>'7-Retail trade'!AP133</f>
        <v>.</v>
      </c>
      <c r="H108" s="7">
        <f>'7-Retail trade'!AQ133</f>
        <v>0</v>
      </c>
      <c r="I108" s="5" t="str">
        <f t="shared" si="1"/>
        <v>.</v>
      </c>
    </row>
    <row r="109" spans="1:9" x14ac:dyDescent="0.25">
      <c r="A109" s="7" t="str">
        <f>'7-Retail trade'!B135</f>
        <v>E</v>
      </c>
      <c r="B109" s="7" t="str">
        <f>'7-Retail trade'!A135</f>
        <v>Q7.4b.2</v>
      </c>
      <c r="C109" s="7" t="str">
        <f>IF('7-Retail trade'!E135&lt;&gt;"",LEFT('7-Retail trade'!E135,FIND("Q",'7-Retail trade'!E135)-2),LEFT('7-Retail trade'!F135,FIND("Q",'7-Retail trade'!F135)-2))</f>
        <v xml:space="preserve">Do regulations specify the maximum number of hours an outlet can be open per day? </v>
      </c>
      <c r="D109" s="7" t="str">
        <f>IF(OR('7-Retail trade'!B135="N",'7-Retail trade'!B135="NI"), "N",'7-Retail trade'!C135)</f>
        <v>Q7a.4b.2</v>
      </c>
      <c r="E109" s="7" t="s">
        <v>600</v>
      </c>
      <c r="F109" s="7" t="str">
        <f>'7-Retail trade'!V135</f>
        <v>no</v>
      </c>
      <c r="G109" s="7" t="str">
        <f>'7-Retail trade'!AP135</f>
        <v>.</v>
      </c>
      <c r="H109" s="7">
        <f>'7-Retail trade'!AQ135</f>
        <v>0</v>
      </c>
      <c r="I109" s="5" t="str">
        <f t="shared" si="1"/>
        <v>.</v>
      </c>
    </row>
    <row r="110" spans="1:9" ht="25" x14ac:dyDescent="0.25">
      <c r="A110" s="7" t="str">
        <f>'7-Retail trade'!B136</f>
        <v>E</v>
      </c>
      <c r="B110" s="7" t="str">
        <f>'7-Retail trade'!A136</f>
        <v>Q7.4b.2a</v>
      </c>
      <c r="C110" s="7" t="str">
        <f>IF('7-Retail trade'!E136&lt;&gt;"",LEFT('7-Retail trade'!E136,FIND("Q",'7-Retail trade'!E136)-2),LEFT('7-Retail trade'!F136,FIND("Q",'7-Retail trade'!F136)-2))</f>
        <v xml:space="preserve">If regulations specify the maximum number of hours an outlet can be open per day, please provide them. </v>
      </c>
      <c r="D110" s="7" t="str">
        <f>IF(OR('7-Retail trade'!B136="N",'7-Retail trade'!B136="NI"), "N",'7-Retail trade'!C136)</f>
        <v>Q7a.4b.2a</v>
      </c>
      <c r="E110" s="7" t="s">
        <v>620</v>
      </c>
      <c r="F110" s="7" t="str">
        <f>'7-Retail trade'!V136</f>
        <v>not applicable</v>
      </c>
      <c r="G110" s="7" t="str">
        <f>'7-Retail trade'!AP136</f>
        <v>.</v>
      </c>
      <c r="H110" s="7">
        <f>'7-Retail trade'!AQ136</f>
        <v>0</v>
      </c>
      <c r="I110" s="5" t="str">
        <f t="shared" si="1"/>
        <v>.</v>
      </c>
    </row>
    <row r="111" spans="1:9" x14ac:dyDescent="0.25">
      <c r="A111" s="7" t="str">
        <f>'7-Retail trade'!B137</f>
        <v>E</v>
      </c>
      <c r="B111" s="7" t="str">
        <f>'7-Retail trade'!A137</f>
        <v>Q7a.4b.3</v>
      </c>
      <c r="C111" s="7" t="str">
        <f>IF('7-Retail trade'!E137&lt;&gt;"",LEFT('7-Retail trade'!E137,FIND("Q",'7-Retail trade'!E137)-2),LEFT('7-Retail trade'!F137,FIND("Q",'7-Retail trade'!F137)-2))</f>
        <v xml:space="preserve">Do regulations specify the maximum number of hours an outlet can be open per week? </v>
      </c>
      <c r="D111" s="7" t="str">
        <f>IF(OR('7-Retail trade'!B137="N",'7-Retail trade'!B137="NI"), "N",'7-Retail trade'!C137)</f>
        <v>Q7a.4b.3</v>
      </c>
      <c r="E111" s="7" t="s">
        <v>602</v>
      </c>
      <c r="F111" s="7" t="str">
        <f>'7-Retail trade'!V137</f>
        <v>no</v>
      </c>
      <c r="G111" s="7" t="str">
        <f>'7-Retail trade'!AP137</f>
        <v>.</v>
      </c>
      <c r="H111" s="7">
        <f>'7-Retail trade'!AQ137</f>
        <v>0</v>
      </c>
      <c r="I111" s="5" t="str">
        <f t="shared" si="1"/>
        <v>.</v>
      </c>
    </row>
    <row r="112" spans="1:9" ht="25" x14ac:dyDescent="0.25">
      <c r="A112" s="7" t="str">
        <f>'7-Retail trade'!B138</f>
        <v>E</v>
      </c>
      <c r="B112" s="7" t="str">
        <f>'7-Retail trade'!A138</f>
        <v>Q7a.4b.3a</v>
      </c>
      <c r="C112" s="7" t="str">
        <f>IF('7-Retail trade'!E138&lt;&gt;"",LEFT('7-Retail trade'!E138,FIND("Q",'7-Retail trade'!E138)-2),LEFT('7-Retail trade'!F138,FIND("Q",'7-Retail trade'!F138)-2))</f>
        <v xml:space="preserve">If regulations specify the maximum number of hours an outlet can be open per week, please provide them </v>
      </c>
      <c r="D112" s="7" t="str">
        <f>IF(OR('7-Retail trade'!B138="N",'7-Retail trade'!B138="NI"), "N",'7-Retail trade'!C138)</f>
        <v>Q7a.4b.3a</v>
      </c>
      <c r="E112" s="7" t="s">
        <v>621</v>
      </c>
      <c r="F112" s="7" t="str">
        <f>'7-Retail trade'!V138</f>
        <v>not applicable</v>
      </c>
      <c r="G112" s="7" t="str">
        <f>'7-Retail trade'!AP138</f>
        <v>.</v>
      </c>
      <c r="H112" s="7">
        <f>'7-Retail trade'!AQ138</f>
        <v>0</v>
      </c>
      <c r="I112" s="5" t="str">
        <f t="shared" si="1"/>
        <v>.</v>
      </c>
    </row>
    <row r="113" spans="1:9" x14ac:dyDescent="0.25">
      <c r="A113" s="7" t="str">
        <f>'7-Retail trade'!B139</f>
        <v>E</v>
      </c>
      <c r="B113" s="7" t="str">
        <f>'7-Retail trade'!A139</f>
        <v>Q7.4b.4</v>
      </c>
      <c r="C113" s="7" t="str">
        <f>IF('7-Retail trade'!E139&lt;&gt;"",LEFT('7-Retail trade'!E139,FIND("Q",'7-Retail trade'!E139)-2),LEFT('7-Retail trade'!F139,FIND("Q",'7-Retail trade'!F139)-2))</f>
        <v xml:space="preserve">Do regulations specify particular opening hours? </v>
      </c>
      <c r="D113" s="7" t="str">
        <f>IF(OR('7-Retail trade'!B139="N",'7-Retail trade'!B139="NI"), "N",'7-Retail trade'!C139)</f>
        <v>Q7a.4b.4</v>
      </c>
      <c r="E113" s="7" t="s">
        <v>604</v>
      </c>
      <c r="F113" s="7" t="str">
        <f>'7-Retail trade'!V139</f>
        <v>no</v>
      </c>
      <c r="G113" s="7" t="str">
        <f>'7-Retail trade'!AP139</f>
        <v>.</v>
      </c>
      <c r="H113" s="7">
        <f>'7-Retail trade'!AQ139</f>
        <v>0</v>
      </c>
      <c r="I113" s="5" t="str">
        <f t="shared" si="1"/>
        <v>.</v>
      </c>
    </row>
    <row r="114" spans="1:9" ht="25" x14ac:dyDescent="0.25">
      <c r="A114" s="7" t="str">
        <f>'7-Retail trade'!B141</f>
        <v>E</v>
      </c>
      <c r="B114" s="7" t="str">
        <f>'7-Retail trade'!A141</f>
        <v>Q7.4b.4a_i</v>
      </c>
      <c r="C114" s="7" t="str">
        <f>IF('7-Retail trade'!F$140&lt;&gt;"",LEFT('7-Retail trade'!F$140,FIND("Q",'7-Retail trade'!F$140)-2)&amp;" - "&amp;'7-Retail trade'!G141)</f>
        <v>If regulations specify particular opening hours, please provide them  - Weekdays (Monday to Friday)</v>
      </c>
      <c r="D114" s="7" t="str">
        <f>IF(OR('7-Retail trade'!B141="N",'7-Retail trade'!B141="NI"), "N",'7-Retail trade'!C141)</f>
        <v>Q7a.4b.4a_i</v>
      </c>
      <c r="E114" s="7" t="s">
        <v>622</v>
      </c>
      <c r="F114" s="7" t="str">
        <f>'7-Retail trade'!V141</f>
        <v>not applicable</v>
      </c>
      <c r="G114" s="7" t="str">
        <f>'7-Retail trade'!AP141</f>
        <v>.</v>
      </c>
      <c r="H114" s="7">
        <f>'7-Retail trade'!AQ141</f>
        <v>0</v>
      </c>
      <c r="I114" s="5" t="str">
        <f t="shared" si="1"/>
        <v>.</v>
      </c>
    </row>
    <row r="115" spans="1:9" ht="12.75" customHeight="1" x14ac:dyDescent="0.25">
      <c r="A115" s="7" t="str">
        <f>'7-Retail trade'!B142</f>
        <v>E</v>
      </c>
      <c r="B115" s="7" t="str">
        <f>'7-Retail trade'!A142</f>
        <v>Q7.4b.4a_ii</v>
      </c>
      <c r="C115" s="7" t="str">
        <f>IF('7-Retail trade'!F$140&lt;&gt;"",LEFT('7-Retail trade'!F$140,FIND("Q",'7-Retail trade'!F$140)-2)&amp;" - "&amp;'7-Retail trade'!G142)</f>
        <v>If regulations specify particular opening hours, please provide them  -  Saturdays</v>
      </c>
      <c r="D115" s="7" t="str">
        <f>IF(OR('7-Retail trade'!B142="N",'7-Retail trade'!B142="NI"), "N",'7-Retail trade'!C142)</f>
        <v>Q7a.4b.4a_ii</v>
      </c>
      <c r="E115" s="7" t="s">
        <v>623</v>
      </c>
      <c r="F115" s="7" t="str">
        <f>'7-Retail trade'!V142</f>
        <v>not applicable</v>
      </c>
      <c r="G115" s="7" t="str">
        <f>'7-Retail trade'!AP142</f>
        <v>.</v>
      </c>
      <c r="H115" s="7">
        <f>'7-Retail trade'!AQ142</f>
        <v>0</v>
      </c>
      <c r="I115" s="5" t="str">
        <f t="shared" si="1"/>
        <v>.</v>
      </c>
    </row>
    <row r="116" spans="1:9" ht="25" x14ac:dyDescent="0.25">
      <c r="A116" s="7" t="str">
        <f>'7-Retail trade'!B143</f>
        <v>E</v>
      </c>
      <c r="B116" s="7" t="str">
        <f>'7-Retail trade'!A143</f>
        <v>Q7.4b.4a_iii</v>
      </c>
      <c r="C116" s="7" t="str">
        <f>IF('7-Retail trade'!F$140&lt;&gt;"",LEFT('7-Retail trade'!F$140,FIND("Q",'7-Retail trade'!F$140)-2)&amp;" - "&amp;'7-Retail trade'!G143)</f>
        <v>If regulations specify particular opening hours, please provide them  - Sundays and public holidays</v>
      </c>
      <c r="D116" s="7" t="str">
        <f>IF(OR('7-Retail trade'!B143="N",'7-Retail trade'!B143="NI"), "N",'7-Retail trade'!C143)</f>
        <v>Q7a.4b.4a_iii</v>
      </c>
      <c r="E116" s="7" t="s">
        <v>624</v>
      </c>
      <c r="F116" s="7" t="str">
        <f>'7-Retail trade'!V143</f>
        <v>not applicable</v>
      </c>
      <c r="G116" s="7" t="str">
        <f>'7-Retail trade'!AP143</f>
        <v>.</v>
      </c>
      <c r="H116" s="7">
        <f>'7-Retail trade'!AQ143</f>
        <v>0</v>
      </c>
      <c r="I116" s="5" t="str">
        <f t="shared" si="1"/>
        <v>.</v>
      </c>
    </row>
    <row r="117" spans="1:9" ht="41.25" customHeight="1" x14ac:dyDescent="0.25">
      <c r="A117" s="7" t="str">
        <f>'7-Retail trade'!B144</f>
        <v>E</v>
      </c>
      <c r="B117" s="7" t="str">
        <f>'7-Retail trade'!A144</f>
        <v>Q7.4b.4a_iv</v>
      </c>
      <c r="C117" s="7" t="str">
        <f>IF('7-Retail trade'!F$140&lt;&gt;"",LEFT('7-Retail trade'!F$140,FIND("Q",'7-Retail trade'!F$140)-2)&amp;" - "&amp;'7-Retail trade'!G144)</f>
        <v>If regulations specify particular opening hours, please provide them  - Other
Please specify in the Comments column</v>
      </c>
      <c r="D117" s="7" t="str">
        <f>IF(OR('7-Retail trade'!B144="N",'7-Retail trade'!B144="NI"), "N",'7-Retail trade'!C144)</f>
        <v>Q7a.4b.4a_iv</v>
      </c>
      <c r="E117" s="7" t="s">
        <v>625</v>
      </c>
      <c r="F117" s="7" t="str">
        <f>'7-Retail trade'!V144</f>
        <v>.</v>
      </c>
      <c r="G117" s="7" t="str">
        <f>'7-Retail trade'!AP144</f>
        <v>.</v>
      </c>
      <c r="H117" s="7">
        <f>'7-Retail trade'!AQ144</f>
        <v>0</v>
      </c>
      <c r="I117" s="5" t="str">
        <f t="shared" si="1"/>
        <v>.</v>
      </c>
    </row>
    <row r="118" spans="1:9" x14ac:dyDescent="0.25">
      <c r="A118" s="7" t="str">
        <f>'7-Retail trade'!B145</f>
        <v>E</v>
      </c>
      <c r="B118" s="7" t="str">
        <f>'7-Retail trade'!A145</f>
        <v>Q7.4b.5</v>
      </c>
      <c r="C118" s="7" t="str">
        <f>IF('7-Retail trade'!E145&lt;&gt;"",LEFT('7-Retail trade'!E145,FIND("Q",'7-Retail trade'!E145)-2),LEFT('7-Retail trade'!F145,FIND("Q",'7-Retail trade'!F145)-2))</f>
        <v xml:space="preserve">Do regulations specify particular closing hours? </v>
      </c>
      <c r="D118" s="7" t="str">
        <f>IF(OR('7-Retail trade'!B145="N",'7-Retail trade'!B145="NI"), "N",'7-Retail trade'!C145)</f>
        <v>Q7a.4b.5</v>
      </c>
      <c r="E118" s="7" t="s">
        <v>609</v>
      </c>
      <c r="F118" s="7" t="str">
        <f>'7-Retail trade'!V145</f>
        <v>no</v>
      </c>
      <c r="G118" s="7" t="str">
        <f>'7-Retail trade'!AP145</f>
        <v>.</v>
      </c>
      <c r="H118" s="7">
        <f>'7-Retail trade'!AQ145</f>
        <v>0</v>
      </c>
      <c r="I118" s="5" t="str">
        <f t="shared" si="1"/>
        <v>.</v>
      </c>
    </row>
    <row r="119" spans="1:9" ht="25" x14ac:dyDescent="0.25">
      <c r="A119" s="7" t="str">
        <f>'7-Retail trade'!B147</f>
        <v>E</v>
      </c>
      <c r="B119" s="7" t="str">
        <f>'7-Retail trade'!A147</f>
        <v>Q7.4b.5a_i</v>
      </c>
      <c r="C119" s="7" t="str">
        <f>IF('7-Retail trade'!F$146&lt;&gt;"",LEFT('7-Retail trade'!F$146,FIND("Q",'7-Retail trade'!F$146)-2)&amp;" - "&amp;'7-Retail trade'!G147)</f>
        <v>If regulations specify particular closing hours, please indicate them.  - Weekdays (Monday to Friday)</v>
      </c>
      <c r="D119" s="7" t="str">
        <f>IF(OR('7-Retail trade'!B147="N",'7-Retail trade'!B147="NI"), "N",'7-Retail trade'!C147)</f>
        <v>Q7a.4b.5a_i</v>
      </c>
      <c r="E119" s="7" t="s">
        <v>626</v>
      </c>
      <c r="F119" s="7" t="str">
        <f>'7-Retail trade'!V147</f>
        <v>not applicable</v>
      </c>
      <c r="G119" s="7" t="str">
        <f>'7-Retail trade'!AP147</f>
        <v>.</v>
      </c>
      <c r="H119" s="7">
        <f>'7-Retail trade'!AQ147</f>
        <v>0</v>
      </c>
      <c r="I119" s="5" t="str">
        <f t="shared" si="1"/>
        <v>.</v>
      </c>
    </row>
    <row r="120" spans="1:9" x14ac:dyDescent="0.25">
      <c r="A120" s="7" t="str">
        <f>'7-Retail trade'!B148</f>
        <v>E</v>
      </c>
      <c r="B120" s="7" t="str">
        <f>'7-Retail trade'!A148</f>
        <v>Q7.4b.5a_ii</v>
      </c>
      <c r="C120" s="7" t="str">
        <f>IF('7-Retail trade'!F$146&lt;&gt;"",LEFT('7-Retail trade'!F$146,FIND("Q",'7-Retail trade'!F$146)-2)&amp;" - "&amp;'7-Retail trade'!G148)</f>
        <v>If regulations specify particular closing hours, please indicate them.  - Saturdays</v>
      </c>
      <c r="D120" s="7" t="str">
        <f>IF(OR('7-Retail trade'!B148="N",'7-Retail trade'!B148="NI"), "N",'7-Retail trade'!C148)</f>
        <v>Q7a.4b.5a_ii</v>
      </c>
      <c r="E120" s="7" t="s">
        <v>627</v>
      </c>
      <c r="F120" s="7" t="str">
        <f>'7-Retail trade'!V148</f>
        <v>not applicable</v>
      </c>
      <c r="G120" s="7" t="str">
        <f>'7-Retail trade'!AP148</f>
        <v>.</v>
      </c>
      <c r="H120" s="7">
        <f>'7-Retail trade'!AQ148</f>
        <v>0</v>
      </c>
      <c r="I120" s="5" t="str">
        <f t="shared" si="1"/>
        <v>.</v>
      </c>
    </row>
    <row r="121" spans="1:9" x14ac:dyDescent="0.25">
      <c r="A121" s="7" t="str">
        <f>'7-Retail trade'!B149</f>
        <v>E</v>
      </c>
      <c r="B121" s="7" t="str">
        <f>'7-Retail trade'!A149</f>
        <v>Q7.4b.5a_iii</v>
      </c>
      <c r="C121" s="7" t="str">
        <f>IF('7-Retail trade'!F$146&lt;&gt;"",LEFT('7-Retail trade'!F$146,FIND("Q",'7-Retail trade'!F$146)-2)&amp;" - "&amp;'7-Retail trade'!G149)</f>
        <v>If regulations specify particular closing hours, please indicate them.  - Sundays and public holidays</v>
      </c>
      <c r="D121" s="7" t="str">
        <f>IF(OR('7-Retail trade'!B149="N",'7-Retail trade'!B149="NI"), "N",'7-Retail trade'!C149)</f>
        <v>Q7a.4b.5a_iii</v>
      </c>
      <c r="E121" s="7" t="s">
        <v>628</v>
      </c>
      <c r="F121" s="7" t="str">
        <f>'7-Retail trade'!V149</f>
        <v>not applicable</v>
      </c>
      <c r="G121" s="7" t="str">
        <f>'7-Retail trade'!AP149</f>
        <v>.</v>
      </c>
      <c r="H121" s="7">
        <f>'7-Retail trade'!AQ149</f>
        <v>0</v>
      </c>
      <c r="I121" s="5" t="str">
        <f t="shared" si="1"/>
        <v>.</v>
      </c>
    </row>
    <row r="122" spans="1:9" ht="37.5" customHeight="1" x14ac:dyDescent="0.25">
      <c r="A122" s="7" t="str">
        <f>'7-Retail trade'!B150</f>
        <v>E</v>
      </c>
      <c r="B122" s="7" t="str">
        <f>'7-Retail trade'!A150</f>
        <v>Q7.4b.5a_iv</v>
      </c>
      <c r="C122" s="7" t="str">
        <f>IF('7-Retail trade'!F$146&lt;&gt;"",LEFT('7-Retail trade'!F$146,FIND("Q",'7-Retail trade'!F$146)-2)&amp;" - "&amp;'7-Retail trade'!G150)</f>
        <v>If regulations specify particular closing hours, please indicate them.  - Other
Please specify in the Comments column</v>
      </c>
      <c r="D122" s="7" t="str">
        <f>IF(OR('7-Retail trade'!B150="N",'7-Retail trade'!B150="NI"), "N",'7-Retail trade'!C150)</f>
        <v>Q7a.4b.5a_iv</v>
      </c>
      <c r="E122" s="7" t="s">
        <v>629</v>
      </c>
      <c r="F122" s="7" t="str">
        <f>'7-Retail trade'!V150</f>
        <v>not applicable</v>
      </c>
      <c r="G122" s="7" t="str">
        <f>'7-Retail trade'!AP150</f>
        <v>.</v>
      </c>
      <c r="H122" s="7">
        <f>'7-Retail trade'!AQ150</f>
        <v>0</v>
      </c>
      <c r="I122" s="5" t="str">
        <f t="shared" si="1"/>
        <v>.</v>
      </c>
    </row>
    <row r="123" spans="1:9" ht="25" x14ac:dyDescent="0.25">
      <c r="A123" s="7" t="str">
        <f>'7-Retail trade'!B151</f>
        <v>E</v>
      </c>
      <c r="B123" s="7" t="str">
        <f>'7-Retail trade'!A151</f>
        <v>Q7.4b.6</v>
      </c>
      <c r="C123" s="7" t="str">
        <f>IF('7-Retail trade'!E151&lt;&gt;"",LEFT('7-Retail trade'!E151,FIND("Q",'7-Retail trade'!E151)-2),LEFT('7-Retail trade'!F151,FIND("Q",'7-Retail trade'!F151)-2))</f>
        <v xml:space="preserve"> Do regulations specify the maximum number of Sundays or public holidays that outlets can be open per month? </v>
      </c>
      <c r="D123" s="7" t="str">
        <f>IF(OR('7-Retail trade'!B151="N",'7-Retail trade'!B151="NI"), "N",'7-Retail trade'!C151)</f>
        <v>Q7a.4b.6</v>
      </c>
      <c r="E123" s="7" t="s">
        <v>614</v>
      </c>
      <c r="F123" s="7" t="str">
        <f>'7-Retail trade'!V151</f>
        <v>no</v>
      </c>
      <c r="G123" s="7" t="str">
        <f>'7-Retail trade'!AP151</f>
        <v>.</v>
      </c>
      <c r="H123" s="7">
        <f>'7-Retail trade'!AQ151</f>
        <v>0</v>
      </c>
      <c r="I123" s="5" t="str">
        <f t="shared" si="1"/>
        <v>.</v>
      </c>
    </row>
    <row r="124" spans="1:9" ht="25" x14ac:dyDescent="0.25">
      <c r="A124" s="7" t="str">
        <f>'7-Retail trade'!B152</f>
        <v>E</v>
      </c>
      <c r="B124" s="7" t="str">
        <f>'7-Retail trade'!A152</f>
        <v>Q7.4b.6a</v>
      </c>
      <c r="C124" s="7" t="str">
        <f>IF('7-Retail trade'!E152&lt;&gt;"",LEFT('7-Retail trade'!E152,FIND("Q",'7-Retail trade'!E152)-2),LEFT('7-Retail trade'!F152,FIND("Q",'7-Retail trade'!F152)-2))</f>
        <v xml:space="preserve">If regulations specify the maximum number of Sundays or public holidays that outlets can be open per month, please provide them </v>
      </c>
      <c r="D124" s="7" t="str">
        <f>IF(OR('7-Retail trade'!B152="N",'7-Retail trade'!B152="NI"), "N",'7-Retail trade'!C152)</f>
        <v>Q7a.4b.6a</v>
      </c>
      <c r="E124" s="7" t="s">
        <v>630</v>
      </c>
      <c r="F124" s="7" t="str">
        <f>'7-Retail trade'!V152</f>
        <v>not applicable</v>
      </c>
      <c r="G124" s="7" t="str">
        <f>'7-Retail trade'!AP152</f>
        <v>.</v>
      </c>
      <c r="H124" s="7">
        <f>'7-Retail trade'!AQ152</f>
        <v>0</v>
      </c>
      <c r="I124" s="5" t="str">
        <f t="shared" si="1"/>
        <v>.</v>
      </c>
    </row>
    <row r="125" spans="1:9" ht="25" x14ac:dyDescent="0.25">
      <c r="A125" s="7" t="str">
        <f>'7-Retail trade'!B153</f>
        <v>E</v>
      </c>
      <c r="B125" s="7" t="str">
        <f>'7-Retail trade'!A153</f>
        <v>Q7.4b.7</v>
      </c>
      <c r="C125" s="7" t="str">
        <f>IF('7-Retail trade'!E153&lt;&gt;"",LEFT('7-Retail trade'!E153,FIND("Q",'7-Retail trade'!E153)-2),LEFT('7-Retail trade'!F153,FIND("Q",'7-Retail trade'!F153)-2))</f>
        <v xml:space="preserve">Do regulations specify the maximum number of Sundays or public holidays that outlets can be open per year? </v>
      </c>
      <c r="D125" s="7" t="str">
        <f>IF(OR('7-Retail trade'!B153="N",'7-Retail trade'!B153="NI"), "N",'7-Retail trade'!C153)</f>
        <v>Q7a.4b.7</v>
      </c>
      <c r="E125" s="7" t="s">
        <v>616</v>
      </c>
      <c r="F125" s="7" t="str">
        <f>'7-Retail trade'!V153</f>
        <v>no</v>
      </c>
      <c r="G125" s="7" t="str">
        <f>'7-Retail trade'!AP153</f>
        <v>.</v>
      </c>
      <c r="H125" s="7">
        <f>'7-Retail trade'!AQ153</f>
        <v>0</v>
      </c>
      <c r="I125" s="5" t="str">
        <f t="shared" si="1"/>
        <v>.</v>
      </c>
    </row>
    <row r="126" spans="1:9" ht="25" x14ac:dyDescent="0.25">
      <c r="A126" s="7" t="str">
        <f>'7-Retail trade'!B154</f>
        <v>E</v>
      </c>
      <c r="B126" s="7" t="str">
        <f>'7-Retail trade'!A154</f>
        <v>Q7.4b.7a</v>
      </c>
      <c r="C126" s="7" t="str">
        <f>IF('7-Retail trade'!E154&lt;&gt;"",LEFT('7-Retail trade'!E154,FIND("Q",'7-Retail trade'!E154)-2),LEFT('7-Retail trade'!F154,FIND("Q",'7-Retail trade'!F154)-2))</f>
        <v xml:space="preserve">If regulations specify the maximum number of Sundays or public holidays that outlets can be open per year, please provide them </v>
      </c>
      <c r="D126" s="7" t="str">
        <f>IF(OR('7-Retail trade'!B154="N",'7-Retail trade'!B154="NI"), "N",'7-Retail trade'!C154)</f>
        <v>Q7a.4b.7a</v>
      </c>
      <c r="E126" s="7" t="s">
        <v>631</v>
      </c>
      <c r="F126" s="7" t="str">
        <f>'7-Retail trade'!V154</f>
        <v>not applicable</v>
      </c>
      <c r="G126" s="7" t="str">
        <f>'7-Retail trade'!AP154</f>
        <v>.</v>
      </c>
      <c r="H126" s="7">
        <f>'7-Retail trade'!AQ154</f>
        <v>0</v>
      </c>
      <c r="I126" s="5" t="str">
        <f t="shared" si="1"/>
        <v>.</v>
      </c>
    </row>
    <row r="127" spans="1:9" x14ac:dyDescent="0.25">
      <c r="A127" s="7" t="str">
        <f>'7-Retail trade'!B155</f>
        <v>E</v>
      </c>
      <c r="B127" s="7" t="str">
        <f>'7-Retail trade'!A155</f>
        <v>Q7.4b.8</v>
      </c>
      <c r="C127" s="7" t="str">
        <f>IF('7-Retail trade'!E155&lt;&gt;"",LEFT('7-Retail trade'!E155,FIND("Q",'7-Retail trade'!E155)-2),LEFT('7-Retail trade'!F155,FIND("Q",'7-Retail trade'!F155)-2))</f>
        <v xml:space="preserve">Do regulations specify the minimum number of shut-down days per year? </v>
      </c>
      <c r="D127" s="7" t="str">
        <f>IF(OR('7-Retail trade'!B155="N",'7-Retail trade'!B155="NI"), "N",'7-Retail trade'!C155)</f>
        <v>Q7a.4b.8</v>
      </c>
      <c r="E127" s="7" t="s">
        <v>618</v>
      </c>
      <c r="F127" s="7" t="str">
        <f>'7-Retail trade'!V155</f>
        <v>yes</v>
      </c>
      <c r="G127" s="7" t="str">
        <f>'7-Retail trade'!AP155</f>
        <v>.</v>
      </c>
      <c r="H127" s="7">
        <f>'7-Retail trade'!AQ155</f>
        <v>0</v>
      </c>
      <c r="I127" s="5" t="str">
        <f t="shared" si="1"/>
        <v>.</v>
      </c>
    </row>
    <row r="128" spans="1:9" ht="25" x14ac:dyDescent="0.25">
      <c r="A128" s="7" t="str">
        <f>'7-Retail trade'!B156</f>
        <v>E</v>
      </c>
      <c r="B128" s="7" t="str">
        <f>'7-Retail trade'!A156</f>
        <v>Q7.4b.8a</v>
      </c>
      <c r="C128" s="7" t="str">
        <f>IF('7-Retail trade'!E156&lt;&gt;"",LEFT('7-Retail trade'!E156,FIND("Q",'7-Retail trade'!E156)-2),LEFT('7-Retail trade'!F156,FIND("Q",'7-Retail trade'!F156)-2))</f>
        <v xml:space="preserve">If regulations specify the minimum number of shut-down days per year, please provide them  </v>
      </c>
      <c r="D128" s="7" t="str">
        <f>IF(OR('7-Retail trade'!B156="N",'7-Retail trade'!B156="NI"), "N",'7-Retail trade'!C156)</f>
        <v>Q7a.4b.8a</v>
      </c>
      <c r="E128" s="7" t="s">
        <v>632</v>
      </c>
      <c r="F128" s="7" t="str">
        <f>'7-Retail trade'!V156</f>
        <v>3.5</v>
      </c>
      <c r="G128" s="7" t="str">
        <f>'7-Retail trade'!AP156</f>
        <v>.</v>
      </c>
      <c r="H128" s="7">
        <f>'7-Retail trade'!AQ156</f>
        <v>0</v>
      </c>
      <c r="I128" s="5" t="str">
        <f t="shared" si="1"/>
        <v>.</v>
      </c>
    </row>
    <row r="129" spans="1:8" x14ac:dyDescent="0.25">
      <c r="A129" s="5"/>
      <c r="G129" s="5"/>
      <c r="H129" s="5"/>
    </row>
    <row r="130" spans="1:8" x14ac:dyDescent="0.25">
      <c r="A130" s="5"/>
    </row>
    <row r="131" spans="1:8" x14ac:dyDescent="0.25">
      <c r="A131" s="5"/>
    </row>
    <row r="132" spans="1:8" x14ac:dyDescent="0.25">
      <c r="A132" s="5"/>
    </row>
    <row r="133" spans="1:8" x14ac:dyDescent="0.25">
      <c r="A133" s="5"/>
    </row>
    <row r="134" spans="1:8" x14ac:dyDescent="0.25">
      <c r="A134" s="5"/>
    </row>
    <row r="135" spans="1:8" x14ac:dyDescent="0.25">
      <c r="A135" s="5"/>
    </row>
  </sheetData>
  <sheetProtection algorithmName="SHA-512" hashValue="Wjn7zbEB3mv1MRKKCYRd61wCa6pSr159BodkEsPDdbBHEB5xwOldoDG2fxIM8c/QFHRTAXbvoulFBx6w8CnD7g==" saltValue="LYHIBlMrBaEiXiVXP21qrA==" spinCount="100000" sheet="1" objects="1" scenarios="1"/>
  <autoFilter ref="A1:G98" xr:uid="{00000000-0009-0000-0000-000003000000}"/>
  <pageMargins left="0.7" right="0.7" top="0.75" bottom="0.75" header="0.3" footer="0.3"/>
  <pageSetup paperSize="9" orientation="portrait" r:id="rId1"/>
  <headerFooter>
    <oddFooter>&amp;C_x000D_&amp;1#&amp;"Calibri"&amp;10&amp;K0000FF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4"/>
  <dimension ref="A1:W952"/>
  <sheetViews>
    <sheetView topLeftCell="B1" zoomScale="85" zoomScaleNormal="85" workbookViewId="0">
      <selection activeCell="B3" sqref="B3"/>
    </sheetView>
  </sheetViews>
  <sheetFormatPr defaultColWidth="9.1796875" defaultRowHeight="11.5" x14ac:dyDescent="0.25"/>
  <cols>
    <col min="1" max="1" width="12" style="12" customWidth="1"/>
    <col min="2" max="2" width="26.7265625" style="12" bestFit="1" customWidth="1"/>
    <col min="3" max="3" width="21.453125" style="12" customWidth="1"/>
    <col min="4" max="4" width="14.453125" style="12" customWidth="1"/>
    <col min="5" max="5" width="15.7265625" style="12" customWidth="1"/>
    <col min="6" max="6" width="14.7265625" style="12" customWidth="1"/>
    <col min="7" max="7" width="15.1796875" style="12" customWidth="1"/>
    <col min="8" max="8" width="18.26953125" style="12" customWidth="1"/>
    <col min="9" max="9" width="13" style="12" customWidth="1"/>
    <col min="10" max="10" width="13.453125" style="12" customWidth="1"/>
    <col min="11" max="11" width="11.81640625" style="12" customWidth="1"/>
    <col min="12" max="12" width="12.26953125" style="12" customWidth="1"/>
    <col min="13" max="13" width="26.81640625" style="12" customWidth="1"/>
    <col min="14" max="14" width="11.54296875" style="12" customWidth="1"/>
    <col min="15" max="15" width="18.1796875" style="12" customWidth="1"/>
    <col min="16" max="16" width="16.26953125" style="12" customWidth="1"/>
    <col min="17" max="17" width="15.7265625" style="12" customWidth="1"/>
    <col min="18" max="18" width="12.26953125" style="12" customWidth="1"/>
    <col min="19" max="19" width="12.54296875" style="12" customWidth="1"/>
    <col min="20" max="20" width="12" style="12" customWidth="1"/>
    <col min="21" max="21" width="12.26953125" style="12" customWidth="1"/>
    <col min="22" max="22" width="12.1796875" style="12" customWidth="1"/>
    <col min="23" max="23" width="12" style="12" customWidth="1"/>
    <col min="24" max="16384" width="9.1796875" style="12"/>
  </cols>
  <sheetData>
    <row r="1" spans="1:23" ht="32.25" customHeight="1" x14ac:dyDescent="0.25">
      <c r="A1" s="12">
        <v>1</v>
      </c>
      <c r="B1" s="12">
        <v>2</v>
      </c>
      <c r="C1" s="12">
        <v>3</v>
      </c>
      <c r="D1" s="12">
        <v>4</v>
      </c>
      <c r="E1" s="12">
        <v>5</v>
      </c>
      <c r="F1" s="12">
        <v>6</v>
      </c>
      <c r="G1" s="12">
        <v>7</v>
      </c>
      <c r="H1" s="12">
        <v>8</v>
      </c>
      <c r="I1" s="15">
        <v>9</v>
      </c>
      <c r="J1" s="12">
        <v>10</v>
      </c>
      <c r="K1" s="12">
        <v>11</v>
      </c>
      <c r="L1" s="12">
        <v>12</v>
      </c>
      <c r="M1" s="12">
        <v>13</v>
      </c>
      <c r="N1" s="12">
        <v>14</v>
      </c>
      <c r="O1" s="12">
        <v>15</v>
      </c>
      <c r="P1" s="12">
        <v>16</v>
      </c>
    </row>
    <row r="2" spans="1:23" ht="78" customHeight="1" x14ac:dyDescent="0.25">
      <c r="A2" s="13" t="s">
        <v>2</v>
      </c>
      <c r="B2" s="14" t="s">
        <v>82</v>
      </c>
      <c r="C2" s="15"/>
      <c r="D2" s="12" t="s">
        <v>31</v>
      </c>
      <c r="E2" s="12" t="s">
        <v>2</v>
      </c>
      <c r="F2" s="12" t="s">
        <v>384</v>
      </c>
      <c r="G2" s="12" t="s">
        <v>386</v>
      </c>
      <c r="H2" s="12" t="s">
        <v>110</v>
      </c>
      <c r="I2" s="12" t="s">
        <v>100</v>
      </c>
      <c r="J2" s="12" t="s">
        <v>2</v>
      </c>
      <c r="K2" s="12" t="s">
        <v>34</v>
      </c>
      <c r="L2" s="12" t="s">
        <v>35</v>
      </c>
      <c r="M2" s="12" t="s">
        <v>105</v>
      </c>
      <c r="N2" s="12" t="s">
        <v>39</v>
      </c>
      <c r="O2" s="12" t="s">
        <v>104</v>
      </c>
      <c r="P2" s="12" t="s">
        <v>41</v>
      </c>
      <c r="S2" s="12" t="s">
        <v>336</v>
      </c>
      <c r="T2" s="12" t="s">
        <v>336</v>
      </c>
      <c r="U2" s="12" t="s">
        <v>336</v>
      </c>
      <c r="V2" s="12" t="s">
        <v>336</v>
      </c>
      <c r="W2" s="12" t="s">
        <v>336</v>
      </c>
    </row>
    <row r="3" spans="1:23" ht="83.25" customHeight="1" x14ac:dyDescent="0.25">
      <c r="A3" s="13" t="s">
        <v>0</v>
      </c>
      <c r="B3" s="14" t="s">
        <v>83</v>
      </c>
      <c r="C3" s="15"/>
      <c r="D3" s="12" t="s">
        <v>108</v>
      </c>
      <c r="E3" s="12" t="s">
        <v>109</v>
      </c>
      <c r="F3" s="12" t="s">
        <v>385</v>
      </c>
      <c r="G3" s="12" t="s">
        <v>86</v>
      </c>
      <c r="H3" s="12" t="s">
        <v>33</v>
      </c>
      <c r="I3" s="12" t="s">
        <v>0</v>
      </c>
      <c r="J3" s="12" t="s">
        <v>101</v>
      </c>
      <c r="K3" s="12" t="s">
        <v>87</v>
      </c>
      <c r="L3" s="12" t="s">
        <v>36</v>
      </c>
      <c r="M3" s="12" t="s">
        <v>106</v>
      </c>
      <c r="N3" s="12" t="s">
        <v>40</v>
      </c>
      <c r="O3" s="12" t="s">
        <v>103</v>
      </c>
      <c r="P3" s="12" t="s">
        <v>42</v>
      </c>
      <c r="S3" s="12">
        <v>1</v>
      </c>
      <c r="T3" s="12">
        <v>1</v>
      </c>
      <c r="U3" s="12" t="s">
        <v>334</v>
      </c>
      <c r="V3" s="12">
        <v>1</v>
      </c>
      <c r="W3" s="12">
        <v>1</v>
      </c>
    </row>
    <row r="4" spans="1:23" ht="48.75" customHeight="1" x14ac:dyDescent="0.25">
      <c r="A4" s="13"/>
      <c r="B4" s="14" t="s">
        <v>84</v>
      </c>
      <c r="C4" s="15"/>
      <c r="D4" s="12" t="s">
        <v>32</v>
      </c>
      <c r="E4" s="12" t="s">
        <v>0</v>
      </c>
      <c r="F4" s="12" t="s">
        <v>0</v>
      </c>
      <c r="G4" s="12" t="s">
        <v>0</v>
      </c>
      <c r="H4" s="12" t="s">
        <v>111</v>
      </c>
      <c r="K4" s="12" t="s">
        <v>0</v>
      </c>
      <c r="L4" s="12" t="s">
        <v>37</v>
      </c>
      <c r="M4" s="12" t="s">
        <v>102</v>
      </c>
      <c r="N4" s="12" t="s">
        <v>30</v>
      </c>
      <c r="P4" s="12" t="s">
        <v>0</v>
      </c>
      <c r="S4" s="12">
        <v>2</v>
      </c>
      <c r="T4" s="12">
        <v>2</v>
      </c>
      <c r="U4" s="16">
        <v>0</v>
      </c>
      <c r="V4" s="12">
        <v>2</v>
      </c>
      <c r="W4" s="12">
        <v>2</v>
      </c>
    </row>
    <row r="5" spans="1:23" ht="48" customHeight="1" x14ac:dyDescent="0.25">
      <c r="B5" s="14"/>
      <c r="C5" s="15"/>
      <c r="H5" s="12" t="s">
        <v>0</v>
      </c>
      <c r="L5" s="12" t="s">
        <v>38</v>
      </c>
      <c r="S5" s="12">
        <v>3</v>
      </c>
      <c r="T5" s="12">
        <v>3</v>
      </c>
      <c r="U5" s="16">
        <v>4.1666666666666699E-2</v>
      </c>
      <c r="V5" s="12">
        <v>3</v>
      </c>
      <c r="W5" s="12">
        <v>3</v>
      </c>
    </row>
    <row r="6" spans="1:23" x14ac:dyDescent="0.25">
      <c r="B6" s="14"/>
      <c r="D6" s="12" t="s">
        <v>23</v>
      </c>
      <c r="E6" s="12" t="s">
        <v>16</v>
      </c>
      <c r="F6" s="12" t="s">
        <v>24</v>
      </c>
      <c r="G6" s="12" t="s">
        <v>25</v>
      </c>
      <c r="H6" s="12" t="s">
        <v>44</v>
      </c>
      <c r="I6" s="12" t="s">
        <v>46</v>
      </c>
      <c r="J6" s="12" t="s">
        <v>26</v>
      </c>
      <c r="K6" s="12" t="s">
        <v>45</v>
      </c>
      <c r="L6" s="12" t="s">
        <v>29</v>
      </c>
      <c r="M6" s="12" t="s">
        <v>27</v>
      </c>
      <c r="N6" s="12" t="s">
        <v>17</v>
      </c>
      <c r="O6" s="12" t="s">
        <v>28</v>
      </c>
      <c r="P6" s="12" t="s">
        <v>48</v>
      </c>
      <c r="S6" s="12">
        <v>4</v>
      </c>
      <c r="T6" s="12">
        <v>4</v>
      </c>
      <c r="U6" s="16">
        <v>8.3333333333333301E-2</v>
      </c>
      <c r="V6" s="12">
        <v>4</v>
      </c>
      <c r="W6" s="12">
        <v>4</v>
      </c>
    </row>
    <row r="7" spans="1:23" x14ac:dyDescent="0.25">
      <c r="S7" s="12">
        <v>5</v>
      </c>
      <c r="T7" s="12">
        <v>5</v>
      </c>
      <c r="U7" s="16">
        <v>0.125</v>
      </c>
      <c r="V7" s="12">
        <v>5</v>
      </c>
      <c r="W7" s="12">
        <v>5</v>
      </c>
    </row>
    <row r="8" spans="1:23" x14ac:dyDescent="0.25">
      <c r="S8" s="12">
        <v>6</v>
      </c>
      <c r="T8" s="12">
        <v>6</v>
      </c>
      <c r="U8" s="16">
        <v>0.16666666666666699</v>
      </c>
      <c r="V8" s="12">
        <v>6</v>
      </c>
      <c r="W8" s="12">
        <v>6</v>
      </c>
    </row>
    <row r="9" spans="1:23" ht="34.5" x14ac:dyDescent="0.25">
      <c r="A9" s="12" t="s">
        <v>2</v>
      </c>
      <c r="B9" s="12" t="s">
        <v>336</v>
      </c>
      <c r="C9" s="12" t="s">
        <v>2</v>
      </c>
      <c r="E9" s="12" t="s">
        <v>2</v>
      </c>
      <c r="G9" s="12" t="s">
        <v>386</v>
      </c>
      <c r="H9" s="12" t="s">
        <v>307</v>
      </c>
      <c r="L9" s="12" t="s">
        <v>35</v>
      </c>
      <c r="O9" s="12" t="s">
        <v>528</v>
      </c>
      <c r="Q9" s="12" t="s">
        <v>323</v>
      </c>
      <c r="R9" s="12" t="s">
        <v>2</v>
      </c>
      <c r="S9" s="12">
        <v>7</v>
      </c>
      <c r="T9" s="12">
        <v>7</v>
      </c>
      <c r="U9" s="16">
        <v>0.20833333333333301</v>
      </c>
      <c r="V9" s="12">
        <v>7</v>
      </c>
      <c r="W9" s="12">
        <v>7</v>
      </c>
    </row>
    <row r="10" spans="1:23" ht="34.5" x14ac:dyDescent="0.25">
      <c r="A10" s="12" t="s">
        <v>0</v>
      </c>
      <c r="B10" s="12" t="s">
        <v>296</v>
      </c>
      <c r="C10" s="4" t="s">
        <v>371</v>
      </c>
      <c r="E10" s="12" t="s">
        <v>109</v>
      </c>
      <c r="G10" s="12" t="s">
        <v>315</v>
      </c>
      <c r="H10" s="12" t="s">
        <v>308</v>
      </c>
      <c r="L10" s="12" t="s">
        <v>36</v>
      </c>
      <c r="O10" s="12" t="s">
        <v>326</v>
      </c>
      <c r="Q10" s="12" t="s">
        <v>319</v>
      </c>
      <c r="R10" s="12" t="s">
        <v>324</v>
      </c>
      <c r="S10" s="12">
        <v>8</v>
      </c>
      <c r="T10" s="12">
        <v>8</v>
      </c>
      <c r="U10" s="16">
        <v>0.25</v>
      </c>
      <c r="V10" s="12">
        <v>8</v>
      </c>
      <c r="W10" s="12">
        <v>8</v>
      </c>
    </row>
    <row r="11" spans="1:23" ht="34.5" x14ac:dyDescent="0.25">
      <c r="A11" s="12" t="s">
        <v>337</v>
      </c>
      <c r="B11" s="12" t="s">
        <v>309</v>
      </c>
      <c r="C11" s="25"/>
      <c r="E11" s="12" t="s">
        <v>298</v>
      </c>
      <c r="G11" s="12" t="s">
        <v>0</v>
      </c>
      <c r="H11" s="12" t="s">
        <v>314</v>
      </c>
      <c r="L11" s="12" t="s">
        <v>37</v>
      </c>
      <c r="O11" s="12" t="s">
        <v>327</v>
      </c>
      <c r="Q11" s="12" t="s">
        <v>320</v>
      </c>
      <c r="R11" s="12" t="s">
        <v>0</v>
      </c>
      <c r="S11" s="12">
        <v>9</v>
      </c>
      <c r="T11" s="12">
        <v>9</v>
      </c>
      <c r="U11" s="16">
        <v>0.29166666666666669</v>
      </c>
      <c r="V11" s="12">
        <v>9</v>
      </c>
      <c r="W11" s="12">
        <v>9</v>
      </c>
    </row>
    <row r="12" spans="1:23" ht="57.5" x14ac:dyDescent="0.25">
      <c r="B12" s="12" t="s">
        <v>310</v>
      </c>
      <c r="E12" s="12" t="s">
        <v>299</v>
      </c>
      <c r="G12" s="17" t="s">
        <v>387</v>
      </c>
      <c r="H12" s="12" t="s">
        <v>0</v>
      </c>
      <c r="L12" s="12" t="s">
        <v>38</v>
      </c>
      <c r="Q12" s="12" t="s">
        <v>321</v>
      </c>
      <c r="S12" s="12">
        <v>10</v>
      </c>
      <c r="T12" s="12">
        <v>10</v>
      </c>
      <c r="U12" s="16">
        <v>0.33333333333333298</v>
      </c>
      <c r="V12" s="12">
        <v>10</v>
      </c>
      <c r="W12" s="12">
        <v>10</v>
      </c>
    </row>
    <row r="13" spans="1:23" ht="23" x14ac:dyDescent="0.25">
      <c r="B13" s="12" t="s">
        <v>311</v>
      </c>
      <c r="L13" s="12" t="s">
        <v>317</v>
      </c>
      <c r="S13" s="12">
        <v>11</v>
      </c>
      <c r="T13" s="12">
        <v>11</v>
      </c>
      <c r="U13" s="16">
        <v>0.375</v>
      </c>
      <c r="V13" s="12">
        <v>11</v>
      </c>
      <c r="W13" s="12">
        <v>11</v>
      </c>
    </row>
    <row r="14" spans="1:23" x14ac:dyDescent="0.25">
      <c r="B14" s="12" t="s">
        <v>312</v>
      </c>
      <c r="S14" s="12">
        <v>12</v>
      </c>
      <c r="T14" s="12">
        <v>12</v>
      </c>
      <c r="U14" s="16">
        <v>0.41666666666666702</v>
      </c>
      <c r="V14" s="12">
        <v>12</v>
      </c>
      <c r="W14" s="12">
        <v>12</v>
      </c>
    </row>
    <row r="15" spans="1:23" x14ac:dyDescent="0.25">
      <c r="B15" s="12" t="s">
        <v>313</v>
      </c>
      <c r="S15" s="12">
        <v>13</v>
      </c>
      <c r="T15" s="12">
        <v>13</v>
      </c>
      <c r="U15" s="16">
        <v>0.45833333333333298</v>
      </c>
      <c r="V15" s="12">
        <v>13</v>
      </c>
      <c r="W15" s="12">
        <v>13</v>
      </c>
    </row>
    <row r="16" spans="1:23" x14ac:dyDescent="0.25">
      <c r="S16" s="12">
        <v>14</v>
      </c>
      <c r="T16" s="12">
        <v>14</v>
      </c>
      <c r="U16" s="16">
        <v>0.5</v>
      </c>
      <c r="V16" s="12">
        <v>14</v>
      </c>
      <c r="W16" s="12">
        <v>14</v>
      </c>
    </row>
    <row r="17" spans="1:23" x14ac:dyDescent="0.25">
      <c r="A17" s="12" t="s">
        <v>338</v>
      </c>
      <c r="B17" s="12" t="s">
        <v>297</v>
      </c>
      <c r="C17" s="12" t="s">
        <v>306</v>
      </c>
      <c r="E17" s="12" t="s">
        <v>300</v>
      </c>
      <c r="G17" s="12" t="s">
        <v>335</v>
      </c>
      <c r="H17" s="12" t="s">
        <v>316</v>
      </c>
      <c r="L17" s="12" t="s">
        <v>318</v>
      </c>
      <c r="O17" s="12" t="s">
        <v>328</v>
      </c>
      <c r="Q17" s="12" t="s">
        <v>322</v>
      </c>
      <c r="R17" s="12" t="s">
        <v>325</v>
      </c>
      <c r="S17" s="12">
        <v>15</v>
      </c>
      <c r="T17" s="12">
        <v>15</v>
      </c>
      <c r="U17" s="16">
        <v>0.54166666666666696</v>
      </c>
      <c r="V17" s="12">
        <v>15</v>
      </c>
      <c r="W17" s="12">
        <v>15</v>
      </c>
    </row>
    <row r="18" spans="1:23" x14ac:dyDescent="0.25">
      <c r="S18" s="12">
        <v>16</v>
      </c>
      <c r="T18" s="12">
        <v>16</v>
      </c>
      <c r="U18" s="16">
        <v>0.58333333333333304</v>
      </c>
      <c r="V18" s="12">
        <v>16</v>
      </c>
      <c r="W18" s="12">
        <v>16</v>
      </c>
    </row>
    <row r="19" spans="1:23" x14ac:dyDescent="0.25">
      <c r="S19" s="12">
        <v>17</v>
      </c>
      <c r="T19" s="12">
        <v>17</v>
      </c>
      <c r="U19" s="16">
        <v>0.625</v>
      </c>
      <c r="V19" s="12">
        <v>17</v>
      </c>
      <c r="W19" s="12">
        <v>17</v>
      </c>
    </row>
    <row r="20" spans="1:23" ht="34.5" x14ac:dyDescent="0.25">
      <c r="H20" s="12" t="s">
        <v>307</v>
      </c>
      <c r="S20" s="12">
        <v>18</v>
      </c>
      <c r="T20" s="12">
        <v>18</v>
      </c>
      <c r="U20" s="16">
        <v>0.66666666666666696</v>
      </c>
      <c r="V20" s="12">
        <v>18</v>
      </c>
      <c r="W20" s="12">
        <v>18</v>
      </c>
    </row>
    <row r="21" spans="1:23" ht="34.5" x14ac:dyDescent="0.25">
      <c r="H21" s="12" t="s">
        <v>308</v>
      </c>
      <c r="S21" s="12">
        <v>19</v>
      </c>
      <c r="T21" s="12">
        <v>19</v>
      </c>
      <c r="U21" s="16">
        <v>0.70833333333333304</v>
      </c>
      <c r="V21" s="12">
        <v>19</v>
      </c>
      <c r="W21" s="12">
        <v>19</v>
      </c>
    </row>
    <row r="22" spans="1:23" x14ac:dyDescent="0.25">
      <c r="H22" s="12" t="s">
        <v>0</v>
      </c>
      <c r="S22" s="12">
        <v>20</v>
      </c>
      <c r="T22" s="12">
        <v>20</v>
      </c>
      <c r="U22" s="16">
        <v>0.75</v>
      </c>
      <c r="V22" s="12">
        <v>20</v>
      </c>
      <c r="W22" s="12">
        <v>20</v>
      </c>
    </row>
    <row r="23" spans="1:23" ht="23" x14ac:dyDescent="0.25">
      <c r="H23" s="12" t="s">
        <v>340</v>
      </c>
      <c r="S23" s="12">
        <v>21</v>
      </c>
      <c r="T23" s="12">
        <v>21</v>
      </c>
      <c r="U23" s="16">
        <v>0.79166666666666696</v>
      </c>
      <c r="V23" s="12">
        <v>21</v>
      </c>
      <c r="W23" s="12">
        <v>21</v>
      </c>
    </row>
    <row r="24" spans="1:23" x14ac:dyDescent="0.25">
      <c r="S24" s="12">
        <v>22</v>
      </c>
      <c r="T24" s="12">
        <v>22</v>
      </c>
      <c r="U24" s="16">
        <v>0.83333333333333304</v>
      </c>
      <c r="V24" s="12">
        <v>22</v>
      </c>
      <c r="W24" s="12">
        <v>22</v>
      </c>
    </row>
    <row r="25" spans="1:23" x14ac:dyDescent="0.25">
      <c r="H25" s="12" t="s">
        <v>339</v>
      </c>
      <c r="S25" s="12">
        <v>23</v>
      </c>
      <c r="T25" s="12">
        <v>23</v>
      </c>
      <c r="U25" s="16">
        <v>0.875</v>
      </c>
      <c r="V25" s="12">
        <v>23</v>
      </c>
      <c r="W25" s="12">
        <v>23</v>
      </c>
    </row>
    <row r="26" spans="1:23" x14ac:dyDescent="0.25">
      <c r="S26" s="12">
        <v>24</v>
      </c>
      <c r="T26" s="12">
        <v>24</v>
      </c>
      <c r="U26" s="16">
        <v>0.91666666666666696</v>
      </c>
      <c r="V26" s="12">
        <v>24</v>
      </c>
      <c r="W26" s="12">
        <v>24</v>
      </c>
    </row>
    <row r="27" spans="1:23" x14ac:dyDescent="0.25">
      <c r="T27" s="12">
        <v>25</v>
      </c>
      <c r="U27" s="16">
        <v>0.95833333333333304</v>
      </c>
      <c r="V27" s="12">
        <v>25</v>
      </c>
      <c r="W27" s="12">
        <v>25</v>
      </c>
    </row>
    <row r="28" spans="1:23" x14ac:dyDescent="0.25">
      <c r="S28" s="12" t="s">
        <v>329</v>
      </c>
      <c r="T28" s="12">
        <v>26</v>
      </c>
      <c r="U28" s="16"/>
      <c r="V28" s="12">
        <v>26</v>
      </c>
      <c r="W28" s="12">
        <v>26</v>
      </c>
    </row>
    <row r="29" spans="1:23" x14ac:dyDescent="0.25">
      <c r="T29" s="12">
        <v>27</v>
      </c>
      <c r="U29" s="12" t="s">
        <v>331</v>
      </c>
      <c r="V29" s="12">
        <v>27</v>
      </c>
      <c r="W29" s="12">
        <v>27</v>
      </c>
    </row>
    <row r="30" spans="1:23" x14ac:dyDescent="0.25">
      <c r="T30" s="12">
        <v>28</v>
      </c>
      <c r="V30" s="12">
        <v>28</v>
      </c>
      <c r="W30" s="12">
        <v>28</v>
      </c>
    </row>
    <row r="31" spans="1:23" x14ac:dyDescent="0.25">
      <c r="T31" s="12">
        <v>29</v>
      </c>
      <c r="V31" s="12">
        <v>29</v>
      </c>
      <c r="W31" s="12">
        <v>29</v>
      </c>
    </row>
    <row r="32" spans="1:23" x14ac:dyDescent="0.25">
      <c r="T32" s="12">
        <v>30</v>
      </c>
      <c r="V32" s="12">
        <v>30</v>
      </c>
      <c r="W32" s="12">
        <v>30</v>
      </c>
    </row>
    <row r="33" spans="20:23" x14ac:dyDescent="0.25">
      <c r="T33" s="12">
        <v>31</v>
      </c>
      <c r="V33" s="12">
        <v>31</v>
      </c>
      <c r="W33" s="12">
        <v>31</v>
      </c>
    </row>
    <row r="34" spans="20:23" x14ac:dyDescent="0.25">
      <c r="T34" s="12">
        <v>32</v>
      </c>
      <c r="W34" s="12">
        <v>32</v>
      </c>
    </row>
    <row r="35" spans="20:23" x14ac:dyDescent="0.25">
      <c r="T35" s="12">
        <v>33</v>
      </c>
      <c r="V35" s="12" t="s">
        <v>332</v>
      </c>
      <c r="W35" s="12">
        <v>33</v>
      </c>
    </row>
    <row r="36" spans="20:23" x14ac:dyDescent="0.25">
      <c r="T36" s="12">
        <v>34</v>
      </c>
      <c r="W36" s="12">
        <v>34</v>
      </c>
    </row>
    <row r="37" spans="20:23" x14ac:dyDescent="0.25">
      <c r="T37" s="12">
        <v>35</v>
      </c>
      <c r="W37" s="12">
        <v>35</v>
      </c>
    </row>
    <row r="38" spans="20:23" x14ac:dyDescent="0.25">
      <c r="T38" s="12">
        <v>36</v>
      </c>
      <c r="W38" s="12">
        <v>36</v>
      </c>
    </row>
    <row r="39" spans="20:23" x14ac:dyDescent="0.25">
      <c r="T39" s="12">
        <v>37</v>
      </c>
      <c r="W39" s="12">
        <v>37</v>
      </c>
    </row>
    <row r="40" spans="20:23" x14ac:dyDescent="0.25">
      <c r="T40" s="12">
        <v>38</v>
      </c>
      <c r="W40" s="12">
        <v>38</v>
      </c>
    </row>
    <row r="41" spans="20:23" x14ac:dyDescent="0.25">
      <c r="T41" s="12">
        <v>39</v>
      </c>
      <c r="W41" s="12">
        <v>39</v>
      </c>
    </row>
    <row r="42" spans="20:23" x14ac:dyDescent="0.25">
      <c r="T42" s="12">
        <v>40</v>
      </c>
      <c r="W42" s="12">
        <v>40</v>
      </c>
    </row>
    <row r="43" spans="20:23" x14ac:dyDescent="0.25">
      <c r="T43" s="12">
        <v>41</v>
      </c>
      <c r="W43" s="12">
        <v>41</v>
      </c>
    </row>
    <row r="44" spans="20:23" x14ac:dyDescent="0.25">
      <c r="T44" s="12">
        <v>42</v>
      </c>
      <c r="W44" s="12">
        <v>42</v>
      </c>
    </row>
    <row r="45" spans="20:23" x14ac:dyDescent="0.25">
      <c r="T45" s="12">
        <v>43</v>
      </c>
      <c r="W45" s="12">
        <v>43</v>
      </c>
    </row>
    <row r="46" spans="20:23" x14ac:dyDescent="0.25">
      <c r="T46" s="12">
        <v>44</v>
      </c>
      <c r="W46" s="12">
        <v>44</v>
      </c>
    </row>
    <row r="47" spans="20:23" x14ac:dyDescent="0.25">
      <c r="T47" s="12">
        <v>45</v>
      </c>
      <c r="W47" s="12">
        <v>45</v>
      </c>
    </row>
    <row r="48" spans="20:23" x14ac:dyDescent="0.25">
      <c r="T48" s="12">
        <v>46</v>
      </c>
      <c r="W48" s="12">
        <v>46</v>
      </c>
    </row>
    <row r="49" spans="20:23" x14ac:dyDescent="0.25">
      <c r="T49" s="12">
        <v>47</v>
      </c>
      <c r="W49" s="12">
        <v>47</v>
      </c>
    </row>
    <row r="50" spans="20:23" x14ac:dyDescent="0.25">
      <c r="T50" s="12">
        <v>48</v>
      </c>
      <c r="W50" s="12">
        <v>48</v>
      </c>
    </row>
    <row r="51" spans="20:23" x14ac:dyDescent="0.25">
      <c r="T51" s="12">
        <v>49</v>
      </c>
      <c r="W51" s="12">
        <v>49</v>
      </c>
    </row>
    <row r="52" spans="20:23" x14ac:dyDescent="0.25">
      <c r="T52" s="12">
        <v>50</v>
      </c>
      <c r="W52" s="12">
        <v>50</v>
      </c>
    </row>
    <row r="53" spans="20:23" x14ac:dyDescent="0.25">
      <c r="T53" s="12">
        <v>51</v>
      </c>
      <c r="W53" s="12">
        <v>51</v>
      </c>
    </row>
    <row r="54" spans="20:23" x14ac:dyDescent="0.25">
      <c r="T54" s="12">
        <v>52</v>
      </c>
      <c r="W54" s="12">
        <v>52</v>
      </c>
    </row>
    <row r="55" spans="20:23" x14ac:dyDescent="0.25">
      <c r="T55" s="12">
        <v>53</v>
      </c>
      <c r="W55" s="12">
        <v>53</v>
      </c>
    </row>
    <row r="56" spans="20:23" x14ac:dyDescent="0.25">
      <c r="T56" s="12">
        <v>54</v>
      </c>
      <c r="W56" s="12">
        <v>54</v>
      </c>
    </row>
    <row r="57" spans="20:23" x14ac:dyDescent="0.25">
      <c r="T57" s="12">
        <v>55</v>
      </c>
      <c r="W57" s="12">
        <v>55</v>
      </c>
    </row>
    <row r="58" spans="20:23" x14ac:dyDescent="0.25">
      <c r="T58" s="12">
        <v>56</v>
      </c>
      <c r="W58" s="12">
        <v>56</v>
      </c>
    </row>
    <row r="59" spans="20:23" x14ac:dyDescent="0.25">
      <c r="T59" s="12">
        <v>57</v>
      </c>
      <c r="W59" s="12">
        <v>57</v>
      </c>
    </row>
    <row r="60" spans="20:23" x14ac:dyDescent="0.25">
      <c r="T60" s="12">
        <v>58</v>
      </c>
      <c r="W60" s="12">
        <v>58</v>
      </c>
    </row>
    <row r="61" spans="20:23" x14ac:dyDescent="0.25">
      <c r="T61" s="12">
        <v>59</v>
      </c>
      <c r="W61" s="12">
        <v>59</v>
      </c>
    </row>
    <row r="62" spans="20:23" x14ac:dyDescent="0.25">
      <c r="T62" s="12">
        <v>60</v>
      </c>
      <c r="W62" s="12">
        <v>60</v>
      </c>
    </row>
    <row r="63" spans="20:23" x14ac:dyDescent="0.25">
      <c r="T63" s="12">
        <v>61</v>
      </c>
      <c r="W63" s="12">
        <v>61</v>
      </c>
    </row>
    <row r="64" spans="20:23" x14ac:dyDescent="0.25">
      <c r="T64" s="12">
        <v>62</v>
      </c>
      <c r="W64" s="12">
        <v>62</v>
      </c>
    </row>
    <row r="65" spans="20:23" x14ac:dyDescent="0.25">
      <c r="T65" s="12">
        <v>63</v>
      </c>
      <c r="W65" s="12">
        <v>63</v>
      </c>
    </row>
    <row r="66" spans="20:23" x14ac:dyDescent="0.25">
      <c r="T66" s="12">
        <v>64</v>
      </c>
      <c r="W66" s="12">
        <v>64</v>
      </c>
    </row>
    <row r="67" spans="20:23" x14ac:dyDescent="0.25">
      <c r="T67" s="12">
        <v>65</v>
      </c>
      <c r="W67" s="12">
        <v>65</v>
      </c>
    </row>
    <row r="68" spans="20:23" x14ac:dyDescent="0.25">
      <c r="T68" s="12">
        <v>66</v>
      </c>
      <c r="W68" s="12">
        <v>66</v>
      </c>
    </row>
    <row r="69" spans="20:23" x14ac:dyDescent="0.25">
      <c r="T69" s="12">
        <v>67</v>
      </c>
      <c r="W69" s="12">
        <v>67</v>
      </c>
    </row>
    <row r="70" spans="20:23" x14ac:dyDescent="0.25">
      <c r="T70" s="12">
        <v>68</v>
      </c>
      <c r="W70" s="12">
        <v>68</v>
      </c>
    </row>
    <row r="71" spans="20:23" x14ac:dyDescent="0.25">
      <c r="T71" s="12">
        <v>69</v>
      </c>
      <c r="W71" s="12">
        <v>69</v>
      </c>
    </row>
    <row r="72" spans="20:23" x14ac:dyDescent="0.25">
      <c r="T72" s="12">
        <v>70</v>
      </c>
      <c r="W72" s="12">
        <v>70</v>
      </c>
    </row>
    <row r="73" spans="20:23" x14ac:dyDescent="0.25">
      <c r="T73" s="12">
        <v>71</v>
      </c>
      <c r="W73" s="12">
        <v>71</v>
      </c>
    </row>
    <row r="74" spans="20:23" x14ac:dyDescent="0.25">
      <c r="T74" s="12">
        <v>72</v>
      </c>
      <c r="W74" s="12">
        <v>72</v>
      </c>
    </row>
    <row r="75" spans="20:23" x14ac:dyDescent="0.25">
      <c r="T75" s="12">
        <v>73</v>
      </c>
      <c r="W75" s="12">
        <v>73</v>
      </c>
    </row>
    <row r="76" spans="20:23" x14ac:dyDescent="0.25">
      <c r="T76" s="12">
        <v>74</v>
      </c>
      <c r="W76" s="12">
        <v>74</v>
      </c>
    </row>
    <row r="77" spans="20:23" x14ac:dyDescent="0.25">
      <c r="T77" s="12">
        <v>75</v>
      </c>
      <c r="W77" s="12">
        <v>75</v>
      </c>
    </row>
    <row r="78" spans="20:23" x14ac:dyDescent="0.25">
      <c r="T78" s="12">
        <v>76</v>
      </c>
      <c r="W78" s="12">
        <v>76</v>
      </c>
    </row>
    <row r="79" spans="20:23" x14ac:dyDescent="0.25">
      <c r="T79" s="12">
        <v>77</v>
      </c>
      <c r="W79" s="12">
        <v>77</v>
      </c>
    </row>
    <row r="80" spans="20:23" x14ac:dyDescent="0.25">
      <c r="T80" s="12">
        <v>78</v>
      </c>
      <c r="W80" s="12">
        <v>78</v>
      </c>
    </row>
    <row r="81" spans="20:23" x14ac:dyDescent="0.25">
      <c r="T81" s="12">
        <v>79</v>
      </c>
      <c r="W81" s="12">
        <v>79</v>
      </c>
    </row>
    <row r="82" spans="20:23" x14ac:dyDescent="0.25">
      <c r="T82" s="12">
        <v>80</v>
      </c>
      <c r="W82" s="12">
        <v>80</v>
      </c>
    </row>
    <row r="83" spans="20:23" x14ac:dyDescent="0.25">
      <c r="T83" s="12">
        <v>81</v>
      </c>
      <c r="W83" s="12">
        <v>81</v>
      </c>
    </row>
    <row r="84" spans="20:23" x14ac:dyDescent="0.25">
      <c r="T84" s="12">
        <v>82</v>
      </c>
      <c r="W84" s="12">
        <v>82</v>
      </c>
    </row>
    <row r="85" spans="20:23" x14ac:dyDescent="0.25">
      <c r="T85" s="12">
        <v>83</v>
      </c>
      <c r="W85" s="12">
        <v>83</v>
      </c>
    </row>
    <row r="86" spans="20:23" x14ac:dyDescent="0.25">
      <c r="T86" s="12">
        <v>84</v>
      </c>
      <c r="W86" s="12">
        <v>84</v>
      </c>
    </row>
    <row r="87" spans="20:23" x14ac:dyDescent="0.25">
      <c r="T87" s="12">
        <v>85</v>
      </c>
      <c r="W87" s="12">
        <v>85</v>
      </c>
    </row>
    <row r="88" spans="20:23" x14ac:dyDescent="0.25">
      <c r="T88" s="12">
        <v>86</v>
      </c>
      <c r="W88" s="12">
        <v>86</v>
      </c>
    </row>
    <row r="89" spans="20:23" x14ac:dyDescent="0.25">
      <c r="T89" s="12">
        <v>87</v>
      </c>
      <c r="W89" s="12">
        <v>87</v>
      </c>
    </row>
    <row r="90" spans="20:23" x14ac:dyDescent="0.25">
      <c r="T90" s="12">
        <v>88</v>
      </c>
      <c r="W90" s="12">
        <v>88</v>
      </c>
    </row>
    <row r="91" spans="20:23" x14ac:dyDescent="0.25">
      <c r="T91" s="12">
        <v>89</v>
      </c>
      <c r="W91" s="12">
        <v>89</v>
      </c>
    </row>
    <row r="92" spans="20:23" x14ac:dyDescent="0.25">
      <c r="T92" s="12">
        <v>90</v>
      </c>
      <c r="W92" s="12">
        <v>90</v>
      </c>
    </row>
    <row r="93" spans="20:23" x14ac:dyDescent="0.25">
      <c r="T93" s="12">
        <v>91</v>
      </c>
      <c r="W93" s="12">
        <v>91</v>
      </c>
    </row>
    <row r="94" spans="20:23" x14ac:dyDescent="0.25">
      <c r="T94" s="12">
        <v>92</v>
      </c>
      <c r="W94" s="12">
        <v>92</v>
      </c>
    </row>
    <row r="95" spans="20:23" x14ac:dyDescent="0.25">
      <c r="T95" s="12">
        <v>93</v>
      </c>
      <c r="W95" s="12">
        <v>93</v>
      </c>
    </row>
    <row r="96" spans="20:23" x14ac:dyDescent="0.25">
      <c r="T96" s="12">
        <v>94</v>
      </c>
      <c r="W96" s="12">
        <v>94</v>
      </c>
    </row>
    <row r="97" spans="20:23" x14ac:dyDescent="0.25">
      <c r="T97" s="12">
        <v>95</v>
      </c>
      <c r="W97" s="12">
        <v>95</v>
      </c>
    </row>
    <row r="98" spans="20:23" x14ac:dyDescent="0.25">
      <c r="T98" s="12">
        <v>96</v>
      </c>
      <c r="W98" s="12">
        <v>96</v>
      </c>
    </row>
    <row r="99" spans="20:23" x14ac:dyDescent="0.25">
      <c r="T99" s="12">
        <v>97</v>
      </c>
      <c r="W99" s="12">
        <v>97</v>
      </c>
    </row>
    <row r="100" spans="20:23" x14ac:dyDescent="0.25">
      <c r="T100" s="12">
        <v>98</v>
      </c>
      <c r="W100" s="12">
        <v>98</v>
      </c>
    </row>
    <row r="101" spans="20:23" x14ac:dyDescent="0.25">
      <c r="T101" s="12">
        <v>99</v>
      </c>
      <c r="W101" s="12">
        <v>99</v>
      </c>
    </row>
    <row r="102" spans="20:23" x14ac:dyDescent="0.25">
      <c r="T102" s="12">
        <v>100</v>
      </c>
      <c r="W102" s="12">
        <v>100</v>
      </c>
    </row>
    <row r="103" spans="20:23" x14ac:dyDescent="0.25">
      <c r="T103" s="12">
        <v>101</v>
      </c>
      <c r="W103" s="12">
        <v>101</v>
      </c>
    </row>
    <row r="104" spans="20:23" x14ac:dyDescent="0.25">
      <c r="T104" s="12">
        <v>102</v>
      </c>
      <c r="W104" s="12">
        <v>102</v>
      </c>
    </row>
    <row r="105" spans="20:23" x14ac:dyDescent="0.25">
      <c r="T105" s="12">
        <v>103</v>
      </c>
      <c r="W105" s="12">
        <v>103</v>
      </c>
    </row>
    <row r="106" spans="20:23" x14ac:dyDescent="0.25">
      <c r="T106" s="12">
        <v>104</v>
      </c>
      <c r="W106" s="12">
        <v>104</v>
      </c>
    </row>
    <row r="107" spans="20:23" x14ac:dyDescent="0.25">
      <c r="T107" s="12">
        <v>105</v>
      </c>
      <c r="W107" s="12">
        <v>105</v>
      </c>
    </row>
    <row r="108" spans="20:23" x14ac:dyDescent="0.25">
      <c r="T108" s="12">
        <v>106</v>
      </c>
      <c r="W108" s="12">
        <v>106</v>
      </c>
    </row>
    <row r="109" spans="20:23" x14ac:dyDescent="0.25">
      <c r="T109" s="12">
        <v>107</v>
      </c>
      <c r="W109" s="12">
        <v>107</v>
      </c>
    </row>
    <row r="110" spans="20:23" x14ac:dyDescent="0.25">
      <c r="T110" s="12">
        <v>108</v>
      </c>
      <c r="W110" s="12">
        <v>108</v>
      </c>
    </row>
    <row r="111" spans="20:23" x14ac:dyDescent="0.25">
      <c r="T111" s="12">
        <v>109</v>
      </c>
      <c r="W111" s="12">
        <v>109</v>
      </c>
    </row>
    <row r="112" spans="20:23" x14ac:dyDescent="0.25">
      <c r="T112" s="12">
        <v>110</v>
      </c>
      <c r="W112" s="12">
        <v>110</v>
      </c>
    </row>
    <row r="113" spans="20:23" x14ac:dyDescent="0.25">
      <c r="T113" s="12">
        <v>111</v>
      </c>
      <c r="W113" s="12">
        <v>111</v>
      </c>
    </row>
    <row r="114" spans="20:23" x14ac:dyDescent="0.25">
      <c r="T114" s="12">
        <v>112</v>
      </c>
      <c r="W114" s="12">
        <v>112</v>
      </c>
    </row>
    <row r="115" spans="20:23" x14ac:dyDescent="0.25">
      <c r="T115" s="12">
        <v>113</v>
      </c>
      <c r="W115" s="12">
        <v>113</v>
      </c>
    </row>
    <row r="116" spans="20:23" x14ac:dyDescent="0.25">
      <c r="T116" s="12">
        <v>114</v>
      </c>
      <c r="W116" s="12">
        <v>114</v>
      </c>
    </row>
    <row r="117" spans="20:23" x14ac:dyDescent="0.25">
      <c r="T117" s="12">
        <v>115</v>
      </c>
      <c r="W117" s="12">
        <v>115</v>
      </c>
    </row>
    <row r="118" spans="20:23" x14ac:dyDescent="0.25">
      <c r="T118" s="12">
        <v>116</v>
      </c>
      <c r="W118" s="12">
        <v>116</v>
      </c>
    </row>
    <row r="119" spans="20:23" x14ac:dyDescent="0.25">
      <c r="T119" s="12">
        <v>117</v>
      </c>
      <c r="W119" s="12">
        <v>117</v>
      </c>
    </row>
    <row r="120" spans="20:23" x14ac:dyDescent="0.25">
      <c r="T120" s="12">
        <v>118</v>
      </c>
      <c r="W120" s="12">
        <v>118</v>
      </c>
    </row>
    <row r="121" spans="20:23" x14ac:dyDescent="0.25">
      <c r="T121" s="12">
        <v>119</v>
      </c>
      <c r="W121" s="12">
        <v>119</v>
      </c>
    </row>
    <row r="122" spans="20:23" x14ac:dyDescent="0.25">
      <c r="T122" s="12">
        <v>120</v>
      </c>
      <c r="W122" s="12">
        <v>120</v>
      </c>
    </row>
    <row r="123" spans="20:23" x14ac:dyDescent="0.25">
      <c r="T123" s="12">
        <v>121</v>
      </c>
      <c r="W123" s="12">
        <v>121</v>
      </c>
    </row>
    <row r="124" spans="20:23" x14ac:dyDescent="0.25">
      <c r="T124" s="12">
        <v>122</v>
      </c>
      <c r="W124" s="12">
        <v>122</v>
      </c>
    </row>
    <row r="125" spans="20:23" x14ac:dyDescent="0.25">
      <c r="T125" s="12">
        <v>123</v>
      </c>
      <c r="W125" s="12">
        <v>123</v>
      </c>
    </row>
    <row r="126" spans="20:23" x14ac:dyDescent="0.25">
      <c r="T126" s="12">
        <v>124</v>
      </c>
      <c r="W126" s="12">
        <v>124</v>
      </c>
    </row>
    <row r="127" spans="20:23" x14ac:dyDescent="0.25">
      <c r="T127" s="12">
        <v>125</v>
      </c>
      <c r="W127" s="12">
        <v>125</v>
      </c>
    </row>
    <row r="128" spans="20:23" x14ac:dyDescent="0.25">
      <c r="T128" s="12">
        <v>126</v>
      </c>
      <c r="W128" s="12">
        <v>126</v>
      </c>
    </row>
    <row r="129" spans="20:23" x14ac:dyDescent="0.25">
      <c r="T129" s="12">
        <v>127</v>
      </c>
      <c r="W129" s="12">
        <v>127</v>
      </c>
    </row>
    <row r="130" spans="20:23" x14ac:dyDescent="0.25">
      <c r="T130" s="12">
        <v>128</v>
      </c>
      <c r="W130" s="12">
        <v>128</v>
      </c>
    </row>
    <row r="131" spans="20:23" x14ac:dyDescent="0.25">
      <c r="T131" s="12">
        <v>129</v>
      </c>
      <c r="W131" s="12">
        <v>129</v>
      </c>
    </row>
    <row r="132" spans="20:23" x14ac:dyDescent="0.25">
      <c r="T132" s="12">
        <v>130</v>
      </c>
      <c r="W132" s="12">
        <v>130</v>
      </c>
    </row>
    <row r="133" spans="20:23" x14ac:dyDescent="0.25">
      <c r="T133" s="12">
        <v>131</v>
      </c>
      <c r="W133" s="12">
        <v>131</v>
      </c>
    </row>
    <row r="134" spans="20:23" x14ac:dyDescent="0.25">
      <c r="T134" s="12">
        <v>132</v>
      </c>
      <c r="W134" s="12">
        <v>132</v>
      </c>
    </row>
    <row r="135" spans="20:23" x14ac:dyDescent="0.25">
      <c r="T135" s="12">
        <v>133</v>
      </c>
      <c r="W135" s="12">
        <v>133</v>
      </c>
    </row>
    <row r="136" spans="20:23" x14ac:dyDescent="0.25">
      <c r="T136" s="12">
        <v>134</v>
      </c>
      <c r="W136" s="12">
        <v>134</v>
      </c>
    </row>
    <row r="137" spans="20:23" x14ac:dyDescent="0.25">
      <c r="T137" s="12">
        <v>135</v>
      </c>
      <c r="W137" s="12">
        <v>135</v>
      </c>
    </row>
    <row r="138" spans="20:23" x14ac:dyDescent="0.25">
      <c r="T138" s="12">
        <v>136</v>
      </c>
      <c r="W138" s="12">
        <v>136</v>
      </c>
    </row>
    <row r="139" spans="20:23" x14ac:dyDescent="0.25">
      <c r="T139" s="12">
        <v>137</v>
      </c>
      <c r="W139" s="12">
        <v>137</v>
      </c>
    </row>
    <row r="140" spans="20:23" x14ac:dyDescent="0.25">
      <c r="T140" s="12">
        <v>138</v>
      </c>
      <c r="W140" s="12">
        <v>138</v>
      </c>
    </row>
    <row r="141" spans="20:23" x14ac:dyDescent="0.25">
      <c r="T141" s="12">
        <v>139</v>
      </c>
      <c r="W141" s="12">
        <v>139</v>
      </c>
    </row>
    <row r="142" spans="20:23" x14ac:dyDescent="0.25">
      <c r="T142" s="12">
        <v>140</v>
      </c>
      <c r="W142" s="12">
        <v>140</v>
      </c>
    </row>
    <row r="143" spans="20:23" x14ac:dyDescent="0.25">
      <c r="T143" s="12">
        <v>141</v>
      </c>
      <c r="W143" s="12">
        <v>141</v>
      </c>
    </row>
    <row r="144" spans="20:23" x14ac:dyDescent="0.25">
      <c r="T144" s="12">
        <v>142</v>
      </c>
      <c r="W144" s="12">
        <v>142</v>
      </c>
    </row>
    <row r="145" spans="20:23" x14ac:dyDescent="0.25">
      <c r="T145" s="12">
        <v>143</v>
      </c>
      <c r="W145" s="12">
        <v>143</v>
      </c>
    </row>
    <row r="146" spans="20:23" x14ac:dyDescent="0.25">
      <c r="T146" s="12">
        <v>144</v>
      </c>
      <c r="W146" s="12">
        <v>144</v>
      </c>
    </row>
    <row r="147" spans="20:23" x14ac:dyDescent="0.25">
      <c r="T147" s="12">
        <v>145</v>
      </c>
      <c r="W147" s="12">
        <v>145</v>
      </c>
    </row>
    <row r="148" spans="20:23" x14ac:dyDescent="0.25">
      <c r="T148" s="12">
        <v>146</v>
      </c>
      <c r="W148" s="12">
        <v>146</v>
      </c>
    </row>
    <row r="149" spans="20:23" x14ac:dyDescent="0.25">
      <c r="T149" s="12">
        <v>147</v>
      </c>
      <c r="W149" s="12">
        <v>147</v>
      </c>
    </row>
    <row r="150" spans="20:23" x14ac:dyDescent="0.25">
      <c r="T150" s="12">
        <v>148</v>
      </c>
      <c r="W150" s="12">
        <v>148</v>
      </c>
    </row>
    <row r="151" spans="20:23" x14ac:dyDescent="0.25">
      <c r="T151" s="12">
        <v>149</v>
      </c>
      <c r="W151" s="12">
        <v>149</v>
      </c>
    </row>
    <row r="152" spans="20:23" x14ac:dyDescent="0.25">
      <c r="T152" s="12">
        <v>150</v>
      </c>
      <c r="W152" s="12">
        <v>150</v>
      </c>
    </row>
    <row r="153" spans="20:23" x14ac:dyDescent="0.25">
      <c r="T153" s="12">
        <v>151</v>
      </c>
      <c r="W153" s="12">
        <v>151</v>
      </c>
    </row>
    <row r="154" spans="20:23" x14ac:dyDescent="0.25">
      <c r="T154" s="12">
        <v>152</v>
      </c>
      <c r="W154" s="12">
        <v>152</v>
      </c>
    </row>
    <row r="155" spans="20:23" x14ac:dyDescent="0.25">
      <c r="T155" s="12">
        <v>153</v>
      </c>
      <c r="W155" s="12">
        <v>153</v>
      </c>
    </row>
    <row r="156" spans="20:23" x14ac:dyDescent="0.25">
      <c r="T156" s="12">
        <v>154</v>
      </c>
      <c r="W156" s="12">
        <v>154</v>
      </c>
    </row>
    <row r="157" spans="20:23" x14ac:dyDescent="0.25">
      <c r="T157" s="12">
        <v>155</v>
      </c>
      <c r="W157" s="12">
        <v>155</v>
      </c>
    </row>
    <row r="158" spans="20:23" x14ac:dyDescent="0.25">
      <c r="T158" s="12">
        <v>156</v>
      </c>
      <c r="W158" s="12">
        <v>156</v>
      </c>
    </row>
    <row r="159" spans="20:23" x14ac:dyDescent="0.25">
      <c r="T159" s="12">
        <v>157</v>
      </c>
      <c r="W159" s="12">
        <v>157</v>
      </c>
    </row>
    <row r="160" spans="20:23" x14ac:dyDescent="0.25">
      <c r="T160" s="12">
        <v>158</v>
      </c>
      <c r="W160" s="12">
        <v>158</v>
      </c>
    </row>
    <row r="161" spans="20:23" x14ac:dyDescent="0.25">
      <c r="T161" s="12">
        <v>159</v>
      </c>
      <c r="W161" s="12">
        <v>159</v>
      </c>
    </row>
    <row r="162" spans="20:23" x14ac:dyDescent="0.25">
      <c r="T162" s="12">
        <v>160</v>
      </c>
      <c r="W162" s="12">
        <v>160</v>
      </c>
    </row>
    <row r="163" spans="20:23" x14ac:dyDescent="0.25">
      <c r="T163" s="12">
        <v>161</v>
      </c>
      <c r="W163" s="12">
        <v>161</v>
      </c>
    </row>
    <row r="164" spans="20:23" x14ac:dyDescent="0.25">
      <c r="T164" s="12">
        <v>162</v>
      </c>
      <c r="W164" s="12">
        <v>162</v>
      </c>
    </row>
    <row r="165" spans="20:23" x14ac:dyDescent="0.25">
      <c r="T165" s="12">
        <v>163</v>
      </c>
      <c r="W165" s="12">
        <v>163</v>
      </c>
    </row>
    <row r="166" spans="20:23" x14ac:dyDescent="0.25">
      <c r="T166" s="12">
        <v>164</v>
      </c>
      <c r="W166" s="12">
        <v>164</v>
      </c>
    </row>
    <row r="167" spans="20:23" x14ac:dyDescent="0.25">
      <c r="T167" s="12">
        <v>165</v>
      </c>
      <c r="W167" s="12">
        <v>165</v>
      </c>
    </row>
    <row r="168" spans="20:23" x14ac:dyDescent="0.25">
      <c r="T168" s="12">
        <v>166</v>
      </c>
      <c r="W168" s="12">
        <v>166</v>
      </c>
    </row>
    <row r="169" spans="20:23" x14ac:dyDescent="0.25">
      <c r="T169" s="12">
        <v>167</v>
      </c>
      <c r="W169" s="12">
        <v>167</v>
      </c>
    </row>
    <row r="170" spans="20:23" x14ac:dyDescent="0.25">
      <c r="T170" s="12">
        <v>168</v>
      </c>
      <c r="W170" s="12">
        <v>168</v>
      </c>
    </row>
    <row r="171" spans="20:23" x14ac:dyDescent="0.25">
      <c r="W171" s="12">
        <v>169</v>
      </c>
    </row>
    <row r="172" spans="20:23" x14ac:dyDescent="0.25">
      <c r="T172" s="12" t="s">
        <v>330</v>
      </c>
      <c r="W172" s="12">
        <v>170</v>
      </c>
    </row>
    <row r="173" spans="20:23" x14ac:dyDescent="0.25">
      <c r="W173" s="12">
        <v>171</v>
      </c>
    </row>
    <row r="174" spans="20:23" x14ac:dyDescent="0.25">
      <c r="W174" s="12">
        <v>172</v>
      </c>
    </row>
    <row r="175" spans="20:23" x14ac:dyDescent="0.25">
      <c r="W175" s="12">
        <v>173</v>
      </c>
    </row>
    <row r="176" spans="20:23" x14ac:dyDescent="0.25">
      <c r="W176" s="12">
        <v>174</v>
      </c>
    </row>
    <row r="177" spans="23:23" x14ac:dyDescent="0.25">
      <c r="W177" s="12">
        <v>175</v>
      </c>
    </row>
    <row r="178" spans="23:23" x14ac:dyDescent="0.25">
      <c r="W178" s="12">
        <v>176</v>
      </c>
    </row>
    <row r="179" spans="23:23" x14ac:dyDescent="0.25">
      <c r="W179" s="12">
        <v>177</v>
      </c>
    </row>
    <row r="180" spans="23:23" x14ac:dyDescent="0.25">
      <c r="W180" s="12">
        <v>178</v>
      </c>
    </row>
    <row r="181" spans="23:23" x14ac:dyDescent="0.25">
      <c r="W181" s="12">
        <v>179</v>
      </c>
    </row>
    <row r="182" spans="23:23" x14ac:dyDescent="0.25">
      <c r="W182" s="12">
        <v>180</v>
      </c>
    </row>
    <row r="183" spans="23:23" x14ac:dyDescent="0.25">
      <c r="W183" s="12">
        <v>181</v>
      </c>
    </row>
    <row r="184" spans="23:23" x14ac:dyDescent="0.25">
      <c r="W184" s="12">
        <v>182</v>
      </c>
    </row>
    <row r="185" spans="23:23" x14ac:dyDescent="0.25">
      <c r="W185" s="12">
        <v>183</v>
      </c>
    </row>
    <row r="186" spans="23:23" x14ac:dyDescent="0.25">
      <c r="W186" s="12">
        <v>184</v>
      </c>
    </row>
    <row r="187" spans="23:23" x14ac:dyDescent="0.25">
      <c r="W187" s="12">
        <v>185</v>
      </c>
    </row>
    <row r="188" spans="23:23" x14ac:dyDescent="0.25">
      <c r="W188" s="12">
        <v>186</v>
      </c>
    </row>
    <row r="189" spans="23:23" x14ac:dyDescent="0.25">
      <c r="W189" s="12">
        <v>187</v>
      </c>
    </row>
    <row r="190" spans="23:23" x14ac:dyDescent="0.25">
      <c r="W190" s="12">
        <v>188</v>
      </c>
    </row>
    <row r="191" spans="23:23" x14ac:dyDescent="0.25">
      <c r="W191" s="12">
        <v>189</v>
      </c>
    </row>
    <row r="192" spans="23:23" x14ac:dyDescent="0.25">
      <c r="W192" s="12">
        <v>190</v>
      </c>
    </row>
    <row r="193" spans="23:23" x14ac:dyDescent="0.25">
      <c r="W193" s="12">
        <v>191</v>
      </c>
    </row>
    <row r="194" spans="23:23" x14ac:dyDescent="0.25">
      <c r="W194" s="12">
        <v>192</v>
      </c>
    </row>
    <row r="195" spans="23:23" x14ac:dyDescent="0.25">
      <c r="W195" s="12">
        <v>193</v>
      </c>
    </row>
    <row r="196" spans="23:23" x14ac:dyDescent="0.25">
      <c r="W196" s="12">
        <v>194</v>
      </c>
    </row>
    <row r="197" spans="23:23" x14ac:dyDescent="0.25">
      <c r="W197" s="12">
        <v>195</v>
      </c>
    </row>
    <row r="198" spans="23:23" x14ac:dyDescent="0.25">
      <c r="W198" s="12">
        <v>196</v>
      </c>
    </row>
    <row r="199" spans="23:23" x14ac:dyDescent="0.25">
      <c r="W199" s="12">
        <v>197</v>
      </c>
    </row>
    <row r="200" spans="23:23" x14ac:dyDescent="0.25">
      <c r="W200" s="12">
        <v>198</v>
      </c>
    </row>
    <row r="201" spans="23:23" x14ac:dyDescent="0.25">
      <c r="W201" s="12">
        <v>199</v>
      </c>
    </row>
    <row r="202" spans="23:23" x14ac:dyDescent="0.25">
      <c r="W202" s="12">
        <v>200</v>
      </c>
    </row>
    <row r="203" spans="23:23" x14ac:dyDescent="0.25">
      <c r="W203" s="12">
        <v>201</v>
      </c>
    </row>
    <row r="204" spans="23:23" x14ac:dyDescent="0.25">
      <c r="W204" s="12">
        <v>202</v>
      </c>
    </row>
    <row r="205" spans="23:23" x14ac:dyDescent="0.25">
      <c r="W205" s="12">
        <v>203</v>
      </c>
    </row>
    <row r="206" spans="23:23" x14ac:dyDescent="0.25">
      <c r="W206" s="12">
        <v>204</v>
      </c>
    </row>
    <row r="207" spans="23:23" x14ac:dyDescent="0.25">
      <c r="W207" s="12">
        <v>205</v>
      </c>
    </row>
    <row r="208" spans="23:23" x14ac:dyDescent="0.25">
      <c r="W208" s="12">
        <v>206</v>
      </c>
    </row>
    <row r="209" spans="23:23" x14ac:dyDescent="0.25">
      <c r="W209" s="12">
        <v>207</v>
      </c>
    </row>
    <row r="210" spans="23:23" x14ac:dyDescent="0.25">
      <c r="W210" s="12">
        <v>208</v>
      </c>
    </row>
    <row r="211" spans="23:23" x14ac:dyDescent="0.25">
      <c r="W211" s="12">
        <v>209</v>
      </c>
    </row>
    <row r="212" spans="23:23" x14ac:dyDescent="0.25">
      <c r="W212" s="12">
        <v>210</v>
      </c>
    </row>
    <row r="213" spans="23:23" x14ac:dyDescent="0.25">
      <c r="W213" s="12">
        <v>211</v>
      </c>
    </row>
    <row r="214" spans="23:23" x14ac:dyDescent="0.25">
      <c r="W214" s="12">
        <v>212</v>
      </c>
    </row>
    <row r="215" spans="23:23" x14ac:dyDescent="0.25">
      <c r="W215" s="12">
        <v>213</v>
      </c>
    </row>
    <row r="216" spans="23:23" x14ac:dyDescent="0.25">
      <c r="W216" s="12">
        <v>214</v>
      </c>
    </row>
    <row r="217" spans="23:23" x14ac:dyDescent="0.25">
      <c r="W217" s="12">
        <v>215</v>
      </c>
    </row>
    <row r="218" spans="23:23" x14ac:dyDescent="0.25">
      <c r="W218" s="12">
        <v>216</v>
      </c>
    </row>
    <row r="219" spans="23:23" x14ac:dyDescent="0.25">
      <c r="W219" s="12">
        <v>217</v>
      </c>
    </row>
    <row r="220" spans="23:23" x14ac:dyDescent="0.25">
      <c r="W220" s="12">
        <v>218</v>
      </c>
    </row>
    <row r="221" spans="23:23" x14ac:dyDescent="0.25">
      <c r="W221" s="12">
        <v>219</v>
      </c>
    </row>
    <row r="222" spans="23:23" x14ac:dyDescent="0.25">
      <c r="W222" s="12">
        <v>220</v>
      </c>
    </row>
    <row r="223" spans="23:23" x14ac:dyDescent="0.25">
      <c r="W223" s="12">
        <v>221</v>
      </c>
    </row>
    <row r="224" spans="23:23" x14ac:dyDescent="0.25">
      <c r="W224" s="12">
        <v>222</v>
      </c>
    </row>
    <row r="225" spans="23:23" x14ac:dyDescent="0.25">
      <c r="W225" s="12">
        <v>223</v>
      </c>
    </row>
    <row r="226" spans="23:23" x14ac:dyDescent="0.25">
      <c r="W226" s="12">
        <v>224</v>
      </c>
    </row>
    <row r="227" spans="23:23" x14ac:dyDescent="0.25">
      <c r="W227" s="12">
        <v>225</v>
      </c>
    </row>
    <row r="228" spans="23:23" x14ac:dyDescent="0.25">
      <c r="W228" s="12">
        <v>226</v>
      </c>
    </row>
    <row r="229" spans="23:23" x14ac:dyDescent="0.25">
      <c r="W229" s="12">
        <v>227</v>
      </c>
    </row>
    <row r="230" spans="23:23" x14ac:dyDescent="0.25">
      <c r="W230" s="12">
        <v>228</v>
      </c>
    </row>
    <row r="231" spans="23:23" x14ac:dyDescent="0.25">
      <c r="W231" s="12">
        <v>229</v>
      </c>
    </row>
    <row r="232" spans="23:23" x14ac:dyDescent="0.25">
      <c r="W232" s="12">
        <v>230</v>
      </c>
    </row>
    <row r="233" spans="23:23" x14ac:dyDescent="0.25">
      <c r="W233" s="12">
        <v>231</v>
      </c>
    </row>
    <row r="234" spans="23:23" x14ac:dyDescent="0.25">
      <c r="W234" s="12">
        <v>232</v>
      </c>
    </row>
    <row r="235" spans="23:23" x14ac:dyDescent="0.25">
      <c r="W235" s="12">
        <v>233</v>
      </c>
    </row>
    <row r="236" spans="23:23" x14ac:dyDescent="0.25">
      <c r="W236" s="12">
        <v>234</v>
      </c>
    </row>
    <row r="237" spans="23:23" x14ac:dyDescent="0.25">
      <c r="W237" s="12">
        <v>235</v>
      </c>
    </row>
    <row r="238" spans="23:23" x14ac:dyDescent="0.25">
      <c r="W238" s="12">
        <v>236</v>
      </c>
    </row>
    <row r="239" spans="23:23" x14ac:dyDescent="0.25">
      <c r="W239" s="12">
        <v>237</v>
      </c>
    </row>
    <row r="240" spans="23:23" x14ac:dyDescent="0.25">
      <c r="W240" s="12">
        <v>238</v>
      </c>
    </row>
    <row r="241" spans="23:23" x14ac:dyDescent="0.25">
      <c r="W241" s="12">
        <v>239</v>
      </c>
    </row>
    <row r="242" spans="23:23" x14ac:dyDescent="0.25">
      <c r="W242" s="12">
        <v>240</v>
      </c>
    </row>
    <row r="243" spans="23:23" x14ac:dyDescent="0.25">
      <c r="W243" s="12">
        <v>241</v>
      </c>
    </row>
    <row r="244" spans="23:23" x14ac:dyDescent="0.25">
      <c r="W244" s="12">
        <v>242</v>
      </c>
    </row>
    <row r="245" spans="23:23" x14ac:dyDescent="0.25">
      <c r="W245" s="12">
        <v>243</v>
      </c>
    </row>
    <row r="246" spans="23:23" x14ac:dyDescent="0.25">
      <c r="W246" s="12">
        <v>244</v>
      </c>
    </row>
    <row r="247" spans="23:23" x14ac:dyDescent="0.25">
      <c r="W247" s="12">
        <v>245</v>
      </c>
    </row>
    <row r="248" spans="23:23" x14ac:dyDescent="0.25">
      <c r="W248" s="12">
        <v>246</v>
      </c>
    </row>
    <row r="249" spans="23:23" x14ac:dyDescent="0.25">
      <c r="W249" s="12">
        <v>247</v>
      </c>
    </row>
    <row r="250" spans="23:23" x14ac:dyDescent="0.25">
      <c r="W250" s="12">
        <v>248</v>
      </c>
    </row>
    <row r="251" spans="23:23" x14ac:dyDescent="0.25">
      <c r="W251" s="12">
        <v>249</v>
      </c>
    </row>
    <row r="252" spans="23:23" x14ac:dyDescent="0.25">
      <c r="W252" s="12">
        <v>250</v>
      </c>
    </row>
    <row r="253" spans="23:23" x14ac:dyDescent="0.25">
      <c r="W253" s="12">
        <v>251</v>
      </c>
    </row>
    <row r="254" spans="23:23" x14ac:dyDescent="0.25">
      <c r="W254" s="12">
        <v>252</v>
      </c>
    </row>
    <row r="255" spans="23:23" x14ac:dyDescent="0.25">
      <c r="W255" s="12">
        <v>253</v>
      </c>
    </row>
    <row r="256" spans="23:23" x14ac:dyDescent="0.25">
      <c r="W256" s="12">
        <v>254</v>
      </c>
    </row>
    <row r="257" spans="23:23" x14ac:dyDescent="0.25">
      <c r="W257" s="12">
        <v>255</v>
      </c>
    </row>
    <row r="258" spans="23:23" x14ac:dyDescent="0.25">
      <c r="W258" s="12">
        <v>256</v>
      </c>
    </row>
    <row r="259" spans="23:23" x14ac:dyDescent="0.25">
      <c r="W259" s="12">
        <v>257</v>
      </c>
    </row>
    <row r="260" spans="23:23" x14ac:dyDescent="0.25">
      <c r="W260" s="12">
        <v>258</v>
      </c>
    </row>
    <row r="261" spans="23:23" x14ac:dyDescent="0.25">
      <c r="W261" s="12">
        <v>259</v>
      </c>
    </row>
    <row r="262" spans="23:23" x14ac:dyDescent="0.25">
      <c r="W262" s="12">
        <v>260</v>
      </c>
    </row>
    <row r="263" spans="23:23" x14ac:dyDescent="0.25">
      <c r="W263" s="12">
        <v>261</v>
      </c>
    </row>
    <row r="264" spans="23:23" x14ac:dyDescent="0.25">
      <c r="W264" s="12">
        <v>262</v>
      </c>
    </row>
    <row r="265" spans="23:23" x14ac:dyDescent="0.25">
      <c r="W265" s="12">
        <v>263</v>
      </c>
    </row>
    <row r="266" spans="23:23" x14ac:dyDescent="0.25">
      <c r="W266" s="12">
        <v>264</v>
      </c>
    </row>
    <row r="267" spans="23:23" x14ac:dyDescent="0.25">
      <c r="W267" s="12">
        <v>265</v>
      </c>
    </row>
    <row r="268" spans="23:23" x14ac:dyDescent="0.25">
      <c r="W268" s="12">
        <v>266</v>
      </c>
    </row>
    <row r="269" spans="23:23" x14ac:dyDescent="0.25">
      <c r="W269" s="12">
        <v>267</v>
      </c>
    </row>
    <row r="270" spans="23:23" x14ac:dyDescent="0.25">
      <c r="W270" s="12">
        <v>268</v>
      </c>
    </row>
    <row r="271" spans="23:23" x14ac:dyDescent="0.25">
      <c r="W271" s="12">
        <v>269</v>
      </c>
    </row>
    <row r="272" spans="23:23" x14ac:dyDescent="0.25">
      <c r="W272" s="12">
        <v>270</v>
      </c>
    </row>
    <row r="273" spans="23:23" x14ac:dyDescent="0.25">
      <c r="W273" s="12">
        <v>271</v>
      </c>
    </row>
    <row r="274" spans="23:23" x14ac:dyDescent="0.25">
      <c r="W274" s="12">
        <v>272</v>
      </c>
    </row>
    <row r="275" spans="23:23" x14ac:dyDescent="0.25">
      <c r="W275" s="12">
        <v>273</v>
      </c>
    </row>
    <row r="276" spans="23:23" x14ac:dyDescent="0.25">
      <c r="W276" s="12">
        <v>274</v>
      </c>
    </row>
    <row r="277" spans="23:23" x14ac:dyDescent="0.25">
      <c r="W277" s="12">
        <v>275</v>
      </c>
    </row>
    <row r="278" spans="23:23" x14ac:dyDescent="0.25">
      <c r="W278" s="12">
        <v>276</v>
      </c>
    </row>
    <row r="279" spans="23:23" x14ac:dyDescent="0.25">
      <c r="W279" s="12">
        <v>277</v>
      </c>
    </row>
    <row r="280" spans="23:23" x14ac:dyDescent="0.25">
      <c r="W280" s="12">
        <v>278</v>
      </c>
    </row>
    <row r="281" spans="23:23" x14ac:dyDescent="0.25">
      <c r="W281" s="12">
        <v>279</v>
      </c>
    </row>
    <row r="282" spans="23:23" x14ac:dyDescent="0.25">
      <c r="W282" s="12">
        <v>280</v>
      </c>
    </row>
    <row r="283" spans="23:23" x14ac:dyDescent="0.25">
      <c r="W283" s="12">
        <v>281</v>
      </c>
    </row>
    <row r="284" spans="23:23" x14ac:dyDescent="0.25">
      <c r="W284" s="12">
        <v>282</v>
      </c>
    </row>
    <row r="285" spans="23:23" x14ac:dyDescent="0.25">
      <c r="W285" s="12">
        <v>283</v>
      </c>
    </row>
    <row r="286" spans="23:23" x14ac:dyDescent="0.25">
      <c r="W286" s="12">
        <v>284</v>
      </c>
    </row>
    <row r="287" spans="23:23" x14ac:dyDescent="0.25">
      <c r="W287" s="12">
        <v>285</v>
      </c>
    </row>
    <row r="288" spans="23:23" x14ac:dyDescent="0.25">
      <c r="W288" s="12">
        <v>286</v>
      </c>
    </row>
    <row r="289" spans="23:23" x14ac:dyDescent="0.25">
      <c r="W289" s="12">
        <v>287</v>
      </c>
    </row>
    <row r="290" spans="23:23" x14ac:dyDescent="0.25">
      <c r="W290" s="12">
        <v>288</v>
      </c>
    </row>
    <row r="291" spans="23:23" x14ac:dyDescent="0.25">
      <c r="W291" s="12">
        <v>289</v>
      </c>
    </row>
    <row r="292" spans="23:23" x14ac:dyDescent="0.25">
      <c r="W292" s="12">
        <v>290</v>
      </c>
    </row>
    <row r="293" spans="23:23" x14ac:dyDescent="0.25">
      <c r="W293" s="12">
        <v>291</v>
      </c>
    </row>
    <row r="294" spans="23:23" x14ac:dyDescent="0.25">
      <c r="W294" s="12">
        <v>292</v>
      </c>
    </row>
    <row r="295" spans="23:23" x14ac:dyDescent="0.25">
      <c r="W295" s="12">
        <v>293</v>
      </c>
    </row>
    <row r="296" spans="23:23" x14ac:dyDescent="0.25">
      <c r="W296" s="12">
        <v>294</v>
      </c>
    </row>
    <row r="297" spans="23:23" x14ac:dyDescent="0.25">
      <c r="W297" s="12">
        <v>295</v>
      </c>
    </row>
    <row r="298" spans="23:23" x14ac:dyDescent="0.25">
      <c r="W298" s="12">
        <v>296</v>
      </c>
    </row>
    <row r="299" spans="23:23" x14ac:dyDescent="0.25">
      <c r="W299" s="12">
        <v>297</v>
      </c>
    </row>
    <row r="300" spans="23:23" x14ac:dyDescent="0.25">
      <c r="W300" s="12">
        <v>298</v>
      </c>
    </row>
    <row r="301" spans="23:23" x14ac:dyDescent="0.25">
      <c r="W301" s="12">
        <v>299</v>
      </c>
    </row>
    <row r="302" spans="23:23" x14ac:dyDescent="0.25">
      <c r="W302" s="12">
        <v>300</v>
      </c>
    </row>
    <row r="303" spans="23:23" x14ac:dyDescent="0.25">
      <c r="W303" s="12">
        <v>301</v>
      </c>
    </row>
    <row r="304" spans="23:23" x14ac:dyDescent="0.25">
      <c r="W304" s="12">
        <v>302</v>
      </c>
    </row>
    <row r="305" spans="23:23" x14ac:dyDescent="0.25">
      <c r="W305" s="12">
        <v>303</v>
      </c>
    </row>
    <row r="306" spans="23:23" x14ac:dyDescent="0.25">
      <c r="W306" s="12">
        <v>304</v>
      </c>
    </row>
    <row r="307" spans="23:23" x14ac:dyDescent="0.25">
      <c r="W307" s="12">
        <v>305</v>
      </c>
    </row>
    <row r="308" spans="23:23" x14ac:dyDescent="0.25">
      <c r="W308" s="12">
        <v>306</v>
      </c>
    </row>
    <row r="309" spans="23:23" x14ac:dyDescent="0.25">
      <c r="W309" s="12">
        <v>307</v>
      </c>
    </row>
    <row r="310" spans="23:23" x14ac:dyDescent="0.25">
      <c r="W310" s="12">
        <v>308</v>
      </c>
    </row>
    <row r="311" spans="23:23" x14ac:dyDescent="0.25">
      <c r="W311" s="12">
        <v>309</v>
      </c>
    </row>
    <row r="312" spans="23:23" x14ac:dyDescent="0.25">
      <c r="W312" s="12">
        <v>310</v>
      </c>
    </row>
    <row r="313" spans="23:23" x14ac:dyDescent="0.25">
      <c r="W313" s="12">
        <v>311</v>
      </c>
    </row>
    <row r="314" spans="23:23" x14ac:dyDescent="0.25">
      <c r="W314" s="12">
        <v>312</v>
      </c>
    </row>
    <row r="315" spans="23:23" x14ac:dyDescent="0.25">
      <c r="W315" s="12">
        <v>313</v>
      </c>
    </row>
    <row r="316" spans="23:23" x14ac:dyDescent="0.25">
      <c r="W316" s="12">
        <v>314</v>
      </c>
    </row>
    <row r="317" spans="23:23" x14ac:dyDescent="0.25">
      <c r="W317" s="12">
        <v>315</v>
      </c>
    </row>
    <row r="318" spans="23:23" x14ac:dyDescent="0.25">
      <c r="W318" s="12">
        <v>316</v>
      </c>
    </row>
    <row r="319" spans="23:23" x14ac:dyDescent="0.25">
      <c r="W319" s="12">
        <v>317</v>
      </c>
    </row>
    <row r="320" spans="23:23" x14ac:dyDescent="0.25">
      <c r="W320" s="12">
        <v>318</v>
      </c>
    </row>
    <row r="321" spans="23:23" x14ac:dyDescent="0.25">
      <c r="W321" s="12">
        <v>319</v>
      </c>
    </row>
    <row r="322" spans="23:23" x14ac:dyDescent="0.25">
      <c r="W322" s="12">
        <v>320</v>
      </c>
    </row>
    <row r="323" spans="23:23" x14ac:dyDescent="0.25">
      <c r="W323" s="12">
        <v>321</v>
      </c>
    </row>
    <row r="324" spans="23:23" x14ac:dyDescent="0.25">
      <c r="W324" s="12">
        <v>322</v>
      </c>
    </row>
    <row r="325" spans="23:23" x14ac:dyDescent="0.25">
      <c r="W325" s="12">
        <v>323</v>
      </c>
    </row>
    <row r="326" spans="23:23" x14ac:dyDescent="0.25">
      <c r="W326" s="12">
        <v>324</v>
      </c>
    </row>
    <row r="327" spans="23:23" x14ac:dyDescent="0.25">
      <c r="W327" s="12">
        <v>325</v>
      </c>
    </row>
    <row r="328" spans="23:23" x14ac:dyDescent="0.25">
      <c r="W328" s="12">
        <v>326</v>
      </c>
    </row>
    <row r="329" spans="23:23" x14ac:dyDescent="0.25">
      <c r="W329" s="12">
        <v>327</v>
      </c>
    </row>
    <row r="330" spans="23:23" x14ac:dyDescent="0.25">
      <c r="W330" s="12">
        <v>328</v>
      </c>
    </row>
    <row r="331" spans="23:23" x14ac:dyDescent="0.25">
      <c r="W331" s="12">
        <v>329</v>
      </c>
    </row>
    <row r="332" spans="23:23" x14ac:dyDescent="0.25">
      <c r="W332" s="12">
        <v>330</v>
      </c>
    </row>
    <row r="333" spans="23:23" x14ac:dyDescent="0.25">
      <c r="W333" s="12">
        <v>331</v>
      </c>
    </row>
    <row r="334" spans="23:23" x14ac:dyDescent="0.25">
      <c r="W334" s="12">
        <v>332</v>
      </c>
    </row>
    <row r="335" spans="23:23" x14ac:dyDescent="0.25">
      <c r="W335" s="12">
        <v>333</v>
      </c>
    </row>
    <row r="336" spans="23:23" x14ac:dyDescent="0.25">
      <c r="W336" s="12">
        <v>334</v>
      </c>
    </row>
    <row r="337" spans="23:23" x14ac:dyDescent="0.25">
      <c r="W337" s="12">
        <v>335</v>
      </c>
    </row>
    <row r="338" spans="23:23" x14ac:dyDescent="0.25">
      <c r="W338" s="12">
        <v>336</v>
      </c>
    </row>
    <row r="339" spans="23:23" x14ac:dyDescent="0.25">
      <c r="W339" s="12">
        <v>337</v>
      </c>
    </row>
    <row r="340" spans="23:23" x14ac:dyDescent="0.25">
      <c r="W340" s="12">
        <v>338</v>
      </c>
    </row>
    <row r="341" spans="23:23" x14ac:dyDescent="0.25">
      <c r="W341" s="12">
        <v>339</v>
      </c>
    </row>
    <row r="342" spans="23:23" x14ac:dyDescent="0.25">
      <c r="W342" s="12">
        <v>340</v>
      </c>
    </row>
    <row r="343" spans="23:23" x14ac:dyDescent="0.25">
      <c r="W343" s="12">
        <v>341</v>
      </c>
    </row>
    <row r="344" spans="23:23" x14ac:dyDescent="0.25">
      <c r="W344" s="12">
        <v>342</v>
      </c>
    </row>
    <row r="345" spans="23:23" x14ac:dyDescent="0.25">
      <c r="W345" s="12">
        <v>343</v>
      </c>
    </row>
    <row r="346" spans="23:23" x14ac:dyDescent="0.25">
      <c r="W346" s="12">
        <v>344</v>
      </c>
    </row>
    <row r="347" spans="23:23" x14ac:dyDescent="0.25">
      <c r="W347" s="12">
        <v>345</v>
      </c>
    </row>
    <row r="348" spans="23:23" x14ac:dyDescent="0.25">
      <c r="W348" s="12">
        <v>346</v>
      </c>
    </row>
    <row r="349" spans="23:23" x14ac:dyDescent="0.25">
      <c r="W349" s="12">
        <v>347</v>
      </c>
    </row>
    <row r="350" spans="23:23" x14ac:dyDescent="0.25">
      <c r="W350" s="12">
        <v>348</v>
      </c>
    </row>
    <row r="351" spans="23:23" x14ac:dyDescent="0.25">
      <c r="W351" s="12">
        <v>349</v>
      </c>
    </row>
    <row r="352" spans="23:23" x14ac:dyDescent="0.25">
      <c r="W352" s="12">
        <v>350</v>
      </c>
    </row>
    <row r="353" spans="23:23" x14ac:dyDescent="0.25">
      <c r="W353" s="12">
        <v>351</v>
      </c>
    </row>
    <row r="354" spans="23:23" x14ac:dyDescent="0.25">
      <c r="W354" s="12">
        <v>352</v>
      </c>
    </row>
    <row r="355" spans="23:23" x14ac:dyDescent="0.25">
      <c r="W355" s="12">
        <v>353</v>
      </c>
    </row>
    <row r="356" spans="23:23" x14ac:dyDescent="0.25">
      <c r="W356" s="12">
        <v>354</v>
      </c>
    </row>
    <row r="357" spans="23:23" x14ac:dyDescent="0.25">
      <c r="W357" s="12">
        <v>355</v>
      </c>
    </row>
    <row r="358" spans="23:23" x14ac:dyDescent="0.25">
      <c r="W358" s="12">
        <v>356</v>
      </c>
    </row>
    <row r="359" spans="23:23" x14ac:dyDescent="0.25">
      <c r="W359" s="12">
        <v>357</v>
      </c>
    </row>
    <row r="360" spans="23:23" x14ac:dyDescent="0.25">
      <c r="W360" s="12">
        <v>358</v>
      </c>
    </row>
    <row r="361" spans="23:23" x14ac:dyDescent="0.25">
      <c r="W361" s="12">
        <v>359</v>
      </c>
    </row>
    <row r="362" spans="23:23" x14ac:dyDescent="0.25">
      <c r="W362" s="12">
        <v>360</v>
      </c>
    </row>
    <row r="363" spans="23:23" x14ac:dyDescent="0.25">
      <c r="W363" s="12">
        <v>361</v>
      </c>
    </row>
    <row r="364" spans="23:23" x14ac:dyDescent="0.25">
      <c r="W364" s="12">
        <v>362</v>
      </c>
    </row>
    <row r="365" spans="23:23" x14ac:dyDescent="0.25">
      <c r="W365" s="12">
        <v>363</v>
      </c>
    </row>
    <row r="366" spans="23:23" x14ac:dyDescent="0.25">
      <c r="W366" s="12">
        <v>364</v>
      </c>
    </row>
    <row r="367" spans="23:23" x14ac:dyDescent="0.25">
      <c r="W367" s="12">
        <v>365</v>
      </c>
    </row>
    <row r="369" spans="23:23" x14ac:dyDescent="0.25">
      <c r="W369" s="12" t="s">
        <v>333</v>
      </c>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sheetData>
  <sheetProtection algorithmName="SHA-512" hashValue="YCtOg9Ju2EjGQCfHYRKN2di5W6hWEGw/Dzjp5bw8pvR8b9DQ/Mlski5IJ80fHsptDcHNfzDEolL4PVZ4yniSlg==" saltValue="TwwSc+MSnZ48KYr7RBtjYA=="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5"/>
  <dimension ref="A1:AI84"/>
  <sheetViews>
    <sheetView zoomScale="85" zoomScaleNormal="85" workbookViewId="0">
      <selection activeCell="B3" sqref="B3"/>
    </sheetView>
  </sheetViews>
  <sheetFormatPr defaultRowHeight="12.5" x14ac:dyDescent="0.25"/>
  <cols>
    <col min="1" max="3" width="11.453125" style="7" customWidth="1"/>
    <col min="4" max="17" width="9.1796875" style="1"/>
    <col min="24" max="30" width="9.1796875" style="1"/>
    <col min="31" max="35" width="9.1796875" style="5"/>
  </cols>
  <sheetData>
    <row r="1" spans="1:30" x14ac:dyDescent="0.25">
      <c r="B1" s="1">
        <f>IF(LEFT(B3,14)="not applicable",1,COUNTA(B3:B4))</f>
        <v>2</v>
      </c>
      <c r="D1" s="1">
        <f>IF(LEFT(D3,14)="not applicable",1,COUNTA(D3:D4))</f>
        <v>2</v>
      </c>
    </row>
    <row r="2" spans="1:30" x14ac:dyDescent="0.25">
      <c r="A2" s="7" t="s">
        <v>349</v>
      </c>
      <c r="B2" s="1" t="s">
        <v>372</v>
      </c>
      <c r="D2" s="1" t="s">
        <v>448</v>
      </c>
    </row>
    <row r="3" spans="1:30" ht="34.5" x14ac:dyDescent="0.25">
      <c r="A3" s="7" t="s">
        <v>48</v>
      </c>
      <c r="B3" s="4" t="str">
        <f>IF('7-Retail trade'!$P$45="no, all goods sold in B&amp;M shops can be sold online","not applicable","yes, can be sold only in B&amp;M shops")</f>
        <v>yes, can be sold only in B&amp;M shops</v>
      </c>
      <c r="D3" s="4" t="str">
        <f>IF('7-Retail trade'!$P$95="yes (all/most non-prescription medicines)","not applicable (non-prescription medicines only sold in pharmacies)", "yes")</f>
        <v>yes</v>
      </c>
    </row>
    <row r="4" spans="1:30" ht="23" x14ac:dyDescent="0.25">
      <c r="B4" s="4" t="str">
        <f>IF('7-Retail trade'!$P$45="no, all goods sold in B&amp;M shops can be sold online","","no, can also be sold online")</f>
        <v>no, can also be sold online</v>
      </c>
      <c r="D4" s="4" t="str">
        <f>IF('7-Retail trade'!$P$95="yes (all/most non-prescription medicines)","", "no")</f>
        <v>no</v>
      </c>
    </row>
    <row r="5" spans="1:30" s="5" customFormat="1" x14ac:dyDescent="0.25">
      <c r="A5" s="7"/>
      <c r="B5" s="4"/>
      <c r="C5" s="7"/>
      <c r="D5" s="4"/>
      <c r="E5" s="1"/>
      <c r="F5" s="1"/>
      <c r="G5" s="1"/>
      <c r="H5" s="1"/>
      <c r="I5" s="1"/>
      <c r="J5" s="1"/>
      <c r="K5" s="1"/>
      <c r="L5" s="1"/>
      <c r="M5" s="1"/>
      <c r="N5" s="1"/>
      <c r="O5" s="1"/>
      <c r="P5" s="1"/>
      <c r="Q5" s="1"/>
      <c r="X5" s="1"/>
      <c r="Y5" s="1"/>
      <c r="Z5" s="1"/>
      <c r="AA5" s="1"/>
      <c r="AB5" s="1"/>
      <c r="AC5" s="1"/>
      <c r="AD5" s="1"/>
    </row>
    <row r="6" spans="1:30" s="5" customFormat="1" x14ac:dyDescent="0.25">
      <c r="A6" s="7"/>
      <c r="B6" s="4"/>
      <c r="C6" s="7"/>
      <c r="D6" s="4"/>
      <c r="E6" s="1"/>
      <c r="F6" s="1"/>
      <c r="G6" s="1"/>
      <c r="H6" s="1"/>
      <c r="I6" s="1"/>
      <c r="J6" s="1"/>
      <c r="K6" s="1"/>
      <c r="L6" s="1"/>
      <c r="M6" s="1"/>
      <c r="N6" s="1"/>
      <c r="O6" s="1"/>
      <c r="P6" s="1"/>
      <c r="Q6" s="1"/>
      <c r="X6" s="1"/>
      <c r="Y6" s="1"/>
      <c r="Z6" s="1"/>
      <c r="AA6" s="1"/>
      <c r="AB6" s="1"/>
      <c r="AC6" s="1"/>
      <c r="AD6" s="1"/>
    </row>
    <row r="7" spans="1:30" s="5" customFormat="1" x14ac:dyDescent="0.25">
      <c r="A7" s="7"/>
      <c r="B7" s="4"/>
      <c r="C7" s="7"/>
      <c r="D7" s="4"/>
      <c r="E7" s="1"/>
      <c r="F7" s="1"/>
      <c r="G7" s="1"/>
      <c r="H7" s="1"/>
      <c r="I7" s="1"/>
      <c r="J7" s="1"/>
      <c r="K7" s="1"/>
      <c r="L7" s="1"/>
      <c r="M7" s="1"/>
      <c r="N7" s="1"/>
      <c r="O7" s="1"/>
      <c r="P7" s="1"/>
      <c r="Q7" s="1"/>
      <c r="X7" s="1"/>
      <c r="Y7" s="1"/>
      <c r="Z7" s="1"/>
      <c r="AA7" s="1"/>
      <c r="AB7" s="1"/>
      <c r="AC7" s="1"/>
      <c r="AD7" s="1"/>
    </row>
    <row r="8" spans="1:30" s="5" customFormat="1" x14ac:dyDescent="0.25">
      <c r="A8" s="7"/>
      <c r="B8" s="4"/>
      <c r="C8" s="7"/>
      <c r="D8" s="4"/>
      <c r="E8" s="1"/>
      <c r="F8" s="1"/>
      <c r="G8" s="1"/>
      <c r="H8" s="1"/>
      <c r="I8" s="1"/>
      <c r="J8" s="1"/>
      <c r="K8" s="1"/>
      <c r="L8" s="1"/>
      <c r="M8" s="1"/>
      <c r="N8" s="1"/>
      <c r="O8" s="1"/>
      <c r="P8" s="1"/>
      <c r="Q8" s="1"/>
      <c r="X8" s="1"/>
      <c r="Y8" s="1"/>
      <c r="Z8" s="1"/>
      <c r="AA8" s="1"/>
      <c r="AB8" s="1"/>
      <c r="AC8" s="1"/>
      <c r="AD8" s="1"/>
    </row>
    <row r="9" spans="1:30" s="5" customFormat="1" x14ac:dyDescent="0.25">
      <c r="A9" s="7"/>
      <c r="B9" s="4"/>
      <c r="C9" s="7"/>
      <c r="D9" s="4"/>
      <c r="E9" s="1"/>
      <c r="F9" s="1"/>
      <c r="G9" s="1"/>
      <c r="H9" s="1"/>
      <c r="I9" s="1"/>
      <c r="J9" s="1"/>
      <c r="K9" s="1"/>
      <c r="L9" s="1"/>
      <c r="M9" s="1"/>
      <c r="N9" s="1"/>
      <c r="O9" s="1"/>
      <c r="P9" s="1"/>
      <c r="Q9" s="1"/>
      <c r="X9" s="1"/>
      <c r="Y9" s="1"/>
      <c r="Z9" s="1"/>
      <c r="AA9" s="1"/>
      <c r="AB9" s="1"/>
      <c r="AC9" s="1"/>
      <c r="AD9" s="1"/>
    </row>
    <row r="10" spans="1:30" s="5" customFormat="1" x14ac:dyDescent="0.25">
      <c r="A10" s="7"/>
      <c r="B10" s="4"/>
      <c r="C10" s="7"/>
      <c r="D10" s="4"/>
      <c r="E10" s="1"/>
      <c r="F10" s="1"/>
      <c r="G10" s="1"/>
      <c r="H10" s="1"/>
      <c r="I10" s="1"/>
      <c r="J10" s="1"/>
      <c r="K10" s="1"/>
      <c r="L10" s="1"/>
      <c r="M10" s="1"/>
      <c r="N10" s="1"/>
      <c r="O10" s="1"/>
      <c r="P10" s="1"/>
      <c r="Q10" s="1"/>
      <c r="X10" s="1"/>
      <c r="Y10" s="1"/>
      <c r="Z10" s="1"/>
      <c r="AA10" s="1"/>
      <c r="AB10" s="1"/>
      <c r="AC10" s="1"/>
      <c r="AD10" s="1"/>
    </row>
    <row r="11" spans="1:30" s="5" customFormat="1" x14ac:dyDescent="0.25">
      <c r="A11" s="7"/>
      <c r="B11" s="1">
        <f>IF(LEFT(B13,14)="not applicable",1,COUNTA(B13:B14))</f>
        <v>2</v>
      </c>
      <c r="C11" s="7"/>
      <c r="D11" s="1">
        <f>IF(LEFT(D13,14)="not applicable",1,COUNTA(D13:D14))</f>
        <v>2</v>
      </c>
      <c r="E11" s="1"/>
      <c r="F11" s="1"/>
      <c r="G11" s="1"/>
      <c r="H11" s="1"/>
      <c r="I11" s="1"/>
      <c r="J11" s="1"/>
      <c r="K11" s="1"/>
      <c r="L11" s="1"/>
      <c r="M11" s="1"/>
      <c r="N11" s="1"/>
      <c r="O11" s="1"/>
      <c r="P11" s="1"/>
      <c r="Q11" s="1"/>
      <c r="X11" s="1"/>
      <c r="Y11" s="1"/>
      <c r="Z11" s="1"/>
      <c r="AA11" s="1"/>
      <c r="AB11" s="1"/>
      <c r="AC11" s="1"/>
      <c r="AD11" s="1"/>
    </row>
    <row r="12" spans="1:30" s="5" customFormat="1" x14ac:dyDescent="0.25">
      <c r="A12" s="7" t="s">
        <v>436</v>
      </c>
      <c r="B12" s="1" t="s">
        <v>372</v>
      </c>
      <c r="C12" s="7"/>
      <c r="D12" s="1" t="s">
        <v>448</v>
      </c>
      <c r="E12" s="1"/>
      <c r="F12" s="1"/>
      <c r="G12" s="1"/>
      <c r="H12" s="1"/>
      <c r="I12" s="1"/>
      <c r="J12" s="1"/>
      <c r="K12" s="1"/>
      <c r="L12" s="1"/>
      <c r="M12" s="1"/>
      <c r="N12" s="1"/>
      <c r="O12" s="1"/>
      <c r="P12" s="1"/>
      <c r="Q12" s="1"/>
      <c r="X12" s="1"/>
      <c r="Y12" s="1"/>
      <c r="Z12" s="1"/>
      <c r="AA12" s="1"/>
      <c r="AB12" s="1"/>
      <c r="AC12" s="1"/>
      <c r="AD12" s="1"/>
    </row>
    <row r="13" spans="1:30" s="5" customFormat="1" ht="34.5" x14ac:dyDescent="0.25">
      <c r="A13" s="7" t="s">
        <v>435</v>
      </c>
      <c r="B13" s="4" t="str">
        <f>IF('7-Retail trade'!$R$45="no, all goods sold in B&amp;M shops can be sold online","not applicable","yes, can be sold only in B&amp;M shops")</f>
        <v>yes, can be sold only in B&amp;M shops</v>
      </c>
      <c r="C13" s="7"/>
      <c r="D13" s="4" t="str">
        <f>IF('7-Retail trade'!$R$95="yes (all/most non-prescription medicines)","not applicable (non-prescription medicines only sold in pharmacies)", "yes")</f>
        <v>yes</v>
      </c>
      <c r="E13" s="1"/>
      <c r="F13" s="1"/>
      <c r="G13" s="1"/>
      <c r="H13" s="1"/>
      <c r="I13" s="1"/>
      <c r="J13" s="1"/>
      <c r="K13" s="1"/>
      <c r="L13" s="1"/>
      <c r="M13" s="1"/>
      <c r="N13" s="1"/>
      <c r="O13" s="1"/>
      <c r="P13" s="1"/>
      <c r="Q13" s="1"/>
      <c r="X13" s="1"/>
      <c r="Y13" s="1"/>
      <c r="Z13" s="1"/>
      <c r="AA13" s="1"/>
      <c r="AB13" s="1"/>
      <c r="AC13" s="1"/>
      <c r="AD13" s="1"/>
    </row>
    <row r="14" spans="1:30" s="5" customFormat="1" ht="23" x14ac:dyDescent="0.25">
      <c r="A14" s="7"/>
      <c r="B14" s="4" t="str">
        <f>IF('7-Retail trade'!$R$45="no, all goods sold in B&amp;M shops can be sold online","","no, can also be sold online")</f>
        <v>no, can also be sold online</v>
      </c>
      <c r="C14" s="7"/>
      <c r="D14" s="4" t="str">
        <f>IF('7-Retail trade'!$R$95="yes (all/most non-prescription medicines)","", "no")</f>
        <v>no</v>
      </c>
      <c r="E14" s="1"/>
      <c r="F14" s="1"/>
      <c r="G14" s="1"/>
      <c r="H14" s="1"/>
      <c r="I14" s="1"/>
      <c r="J14" s="1"/>
      <c r="K14" s="1"/>
      <c r="L14" s="1"/>
      <c r="M14" s="1"/>
      <c r="N14" s="1"/>
      <c r="O14" s="1"/>
      <c r="P14" s="1"/>
      <c r="Q14" s="1"/>
      <c r="X14" s="1"/>
      <c r="Y14" s="1"/>
      <c r="Z14" s="1"/>
      <c r="AA14" s="1"/>
      <c r="AB14" s="1"/>
      <c r="AC14" s="1"/>
      <c r="AD14" s="1"/>
    </row>
    <row r="15" spans="1:30" s="5" customFormat="1" x14ac:dyDescent="0.25">
      <c r="A15" s="7"/>
      <c r="B15" s="4"/>
      <c r="C15" s="7"/>
      <c r="D15" s="4"/>
      <c r="E15" s="1"/>
      <c r="F15" s="1"/>
      <c r="G15" s="1"/>
      <c r="H15" s="1"/>
      <c r="I15" s="1"/>
      <c r="J15" s="1"/>
      <c r="K15" s="1"/>
      <c r="L15" s="1"/>
      <c r="M15" s="1"/>
      <c r="N15" s="1"/>
      <c r="O15" s="1"/>
      <c r="P15" s="1"/>
      <c r="Q15" s="1"/>
      <c r="X15" s="1"/>
      <c r="Y15" s="1"/>
      <c r="Z15" s="1"/>
      <c r="AA15" s="1"/>
      <c r="AB15" s="1"/>
      <c r="AC15" s="1"/>
      <c r="AD15" s="1"/>
    </row>
    <row r="16" spans="1:30" s="5" customFormat="1" x14ac:dyDescent="0.25">
      <c r="A16" s="7"/>
      <c r="B16" s="4"/>
      <c r="C16" s="7"/>
      <c r="D16" s="4"/>
      <c r="E16" s="1"/>
      <c r="F16" s="1"/>
      <c r="G16" s="1"/>
      <c r="H16" s="1"/>
      <c r="I16" s="1"/>
      <c r="J16" s="1"/>
      <c r="K16" s="1"/>
      <c r="L16" s="1"/>
      <c r="M16" s="1"/>
      <c r="N16" s="1"/>
      <c r="O16" s="1"/>
      <c r="P16" s="1"/>
      <c r="Q16" s="1"/>
      <c r="X16" s="1"/>
      <c r="Y16" s="1"/>
      <c r="Z16" s="1"/>
      <c r="AA16" s="1"/>
      <c r="AB16" s="1"/>
      <c r="AC16" s="1"/>
      <c r="AD16" s="1"/>
    </row>
    <row r="17" spans="1:30" s="5" customFormat="1" x14ac:dyDescent="0.25">
      <c r="A17" s="7"/>
      <c r="B17" s="4"/>
      <c r="C17" s="7"/>
      <c r="D17" s="4"/>
      <c r="E17" s="1"/>
      <c r="F17" s="1"/>
      <c r="G17" s="1"/>
      <c r="H17" s="1"/>
      <c r="I17" s="1"/>
      <c r="J17" s="1"/>
      <c r="K17" s="1"/>
      <c r="L17" s="1"/>
      <c r="M17" s="1"/>
      <c r="N17" s="1"/>
      <c r="O17" s="1"/>
      <c r="P17" s="1"/>
      <c r="Q17" s="1"/>
      <c r="X17" s="1"/>
      <c r="Y17" s="1"/>
      <c r="Z17" s="1"/>
      <c r="AA17" s="1"/>
      <c r="AB17" s="1"/>
      <c r="AC17" s="1"/>
      <c r="AD17" s="1"/>
    </row>
    <row r="18" spans="1:30" s="5" customFormat="1" x14ac:dyDescent="0.25">
      <c r="A18" s="7"/>
      <c r="B18" s="4"/>
      <c r="C18" s="7"/>
      <c r="D18" s="4"/>
      <c r="E18" s="1"/>
      <c r="F18" s="1"/>
      <c r="G18" s="1"/>
      <c r="H18" s="1"/>
      <c r="I18" s="1"/>
      <c r="J18" s="1"/>
      <c r="K18" s="1"/>
      <c r="L18" s="1"/>
      <c r="M18" s="1"/>
      <c r="N18" s="1"/>
      <c r="O18" s="1"/>
      <c r="P18" s="1"/>
      <c r="Q18" s="1"/>
      <c r="X18" s="1"/>
      <c r="Y18" s="1"/>
      <c r="Z18" s="1"/>
      <c r="AA18" s="1"/>
      <c r="AB18" s="1"/>
      <c r="AC18" s="1"/>
      <c r="AD18" s="1"/>
    </row>
    <row r="19" spans="1:30" s="5" customFormat="1" x14ac:dyDescent="0.25">
      <c r="A19" s="7"/>
      <c r="B19" s="4"/>
      <c r="C19" s="7"/>
      <c r="D19" s="4"/>
      <c r="E19" s="1"/>
      <c r="F19" s="1"/>
      <c r="G19" s="1"/>
      <c r="H19" s="1"/>
      <c r="I19" s="1"/>
      <c r="J19" s="1"/>
      <c r="K19" s="1"/>
      <c r="L19" s="1"/>
      <c r="M19" s="1"/>
      <c r="N19" s="1"/>
      <c r="O19" s="1"/>
      <c r="P19" s="1"/>
      <c r="Q19" s="1"/>
      <c r="X19" s="1"/>
      <c r="Y19" s="1"/>
      <c r="Z19" s="1"/>
      <c r="AA19" s="1"/>
      <c r="AB19" s="1"/>
      <c r="AC19" s="1"/>
      <c r="AD19" s="1"/>
    </row>
    <row r="20" spans="1:30" s="5" customFormat="1" x14ac:dyDescent="0.25">
      <c r="A20" s="7"/>
      <c r="B20" s="4"/>
      <c r="C20" s="7"/>
      <c r="D20" s="4"/>
      <c r="E20" s="1"/>
      <c r="F20" s="1"/>
      <c r="G20" s="1"/>
      <c r="H20" s="1"/>
      <c r="I20" s="1"/>
      <c r="J20" s="1"/>
      <c r="K20" s="1"/>
      <c r="L20" s="1"/>
      <c r="M20" s="1"/>
      <c r="N20" s="1"/>
      <c r="O20" s="1"/>
      <c r="P20" s="1"/>
      <c r="Q20" s="1"/>
      <c r="X20" s="1"/>
      <c r="Y20" s="1"/>
      <c r="Z20" s="1"/>
      <c r="AA20" s="1"/>
      <c r="AB20" s="1"/>
      <c r="AC20" s="1"/>
      <c r="AD20" s="1"/>
    </row>
    <row r="21" spans="1:30" s="5" customFormat="1" x14ac:dyDescent="0.25">
      <c r="A21" s="7"/>
      <c r="B21" s="1">
        <f>IF(LEFT(B23,14)="not applicable",1,COUNTA(B23:B24))</f>
        <v>2</v>
      </c>
      <c r="C21" s="7"/>
      <c r="D21" s="1">
        <f>IF(LEFT(D23,14)="not applicable",1,COUNTA(D23:D24))</f>
        <v>2</v>
      </c>
      <c r="E21" s="1"/>
      <c r="F21" s="1"/>
      <c r="G21" s="1"/>
      <c r="H21" s="1"/>
      <c r="I21" s="1"/>
      <c r="J21" s="1"/>
      <c r="K21" s="1"/>
      <c r="L21" s="1"/>
      <c r="M21" s="1"/>
      <c r="N21" s="1"/>
      <c r="O21" s="1"/>
      <c r="P21" s="1"/>
      <c r="Q21" s="1"/>
      <c r="X21" s="1"/>
      <c r="Y21" s="1"/>
      <c r="Z21" s="1"/>
      <c r="AA21" s="1"/>
      <c r="AB21" s="1"/>
      <c r="AC21" s="1"/>
      <c r="AD21" s="1"/>
    </row>
    <row r="22" spans="1:30" s="5" customFormat="1" x14ac:dyDescent="0.25">
      <c r="A22" s="7" t="s">
        <v>437</v>
      </c>
      <c r="B22" s="1" t="s">
        <v>372</v>
      </c>
      <c r="C22" s="7"/>
      <c r="D22" s="1" t="s">
        <v>448</v>
      </c>
      <c r="E22" s="1"/>
      <c r="F22" s="1"/>
      <c r="G22" s="1"/>
      <c r="H22" s="1"/>
      <c r="I22" s="1"/>
      <c r="J22" s="1"/>
      <c r="K22" s="1"/>
      <c r="L22" s="1"/>
      <c r="M22" s="1"/>
      <c r="N22" s="1"/>
      <c r="O22" s="1"/>
      <c r="P22" s="1"/>
      <c r="Q22" s="1"/>
      <c r="X22" s="1"/>
      <c r="Y22" s="1"/>
      <c r="Z22" s="1"/>
      <c r="AA22" s="1"/>
      <c r="AB22" s="1"/>
      <c r="AC22" s="1"/>
      <c r="AD22" s="1"/>
    </row>
    <row r="23" spans="1:30" s="5" customFormat="1" ht="34.5" x14ac:dyDescent="0.25">
      <c r="A23" s="7" t="s">
        <v>438</v>
      </c>
      <c r="B23" s="4" t="str">
        <f>IF('7-Retail trade'!$T$45="no, all goods sold in B&amp;M shops can be sold online","not applicable","yes, can be sold only in B&amp;M shops")</f>
        <v>yes, can be sold only in B&amp;M shops</v>
      </c>
      <c r="C23" s="7"/>
      <c r="D23" s="4" t="str">
        <f>IF('7-Retail trade'!$T$95="yes (all/most non-prescription medicines)","not applicable (non-prescription medicines only sold in pharmacies)", "yes")</f>
        <v>yes</v>
      </c>
      <c r="E23" s="1"/>
      <c r="F23" s="1"/>
      <c r="G23" s="1"/>
      <c r="H23" s="1"/>
      <c r="I23" s="1"/>
      <c r="J23" s="1"/>
      <c r="K23" s="1"/>
      <c r="L23" s="1"/>
      <c r="M23" s="1"/>
      <c r="N23" s="1"/>
      <c r="O23" s="1"/>
      <c r="P23" s="1"/>
      <c r="Q23" s="1"/>
      <c r="X23" s="1"/>
      <c r="Y23" s="1"/>
      <c r="Z23" s="1"/>
      <c r="AA23" s="1"/>
      <c r="AB23" s="1"/>
      <c r="AC23" s="1"/>
      <c r="AD23" s="1"/>
    </row>
    <row r="24" spans="1:30" s="5" customFormat="1" ht="23" x14ac:dyDescent="0.25">
      <c r="A24" s="7"/>
      <c r="B24" s="4" t="str">
        <f>IF('7-Retail trade'!$T$45="no, all goods sold in B&amp;M shops can be sold online","","no, can also be sold online")</f>
        <v>no, can also be sold online</v>
      </c>
      <c r="C24" s="7"/>
      <c r="D24" s="4" t="str">
        <f>IF('7-Retail trade'!$T$95="yes (all/most non-prescription medicines)","", "no")</f>
        <v>no</v>
      </c>
      <c r="E24" s="1"/>
      <c r="F24" s="1"/>
      <c r="G24" s="1"/>
      <c r="H24" s="1"/>
      <c r="I24" s="1"/>
      <c r="J24" s="1"/>
      <c r="K24" s="1"/>
      <c r="L24" s="1"/>
      <c r="M24" s="1"/>
      <c r="N24" s="1"/>
      <c r="O24" s="1"/>
      <c r="P24" s="1"/>
      <c r="Q24" s="1"/>
      <c r="X24" s="1"/>
      <c r="Y24" s="1"/>
      <c r="Z24" s="1"/>
      <c r="AA24" s="1"/>
      <c r="AB24" s="1"/>
      <c r="AC24" s="1"/>
      <c r="AD24" s="1"/>
    </row>
    <row r="31" spans="1:30" x14ac:dyDescent="0.25">
      <c r="A31" s="7" t="s">
        <v>439</v>
      </c>
      <c r="B31" s="1">
        <f>IF(LEFT(B33,14)="not applicable",1,COUNTA(B33:B34))</f>
        <v>2</v>
      </c>
      <c r="D31" s="1">
        <f>IF(LEFT(D33,14)="not applicable",1,COUNTA(D33:D34))</f>
        <v>2</v>
      </c>
    </row>
    <row r="32" spans="1:30" x14ac:dyDescent="0.25">
      <c r="A32" s="7" t="s">
        <v>440</v>
      </c>
      <c r="B32" s="1" t="s">
        <v>372</v>
      </c>
      <c r="D32" s="1" t="s">
        <v>448</v>
      </c>
    </row>
    <row r="33" spans="1:4" ht="34.5" x14ac:dyDescent="0.25">
      <c r="B33" s="4" t="str">
        <f>IF('7-Retail trade'!$AB$45="no, all goods sold in B&amp;M shops can be sold online","not applicable", "yes, can be sold only in B&amp;M shops")</f>
        <v>yes, can be sold only in B&amp;M shops</v>
      </c>
      <c r="D33" s="4" t="str">
        <f>IF('7-Retail trade'!$AB$95="yes (all/most non-prescription medicines)","not applicable (non-prescription medicines only sold in pharmacies)", "yes")</f>
        <v>yes</v>
      </c>
    </row>
    <row r="34" spans="1:4" ht="23" x14ac:dyDescent="0.25">
      <c r="B34" s="4" t="str">
        <f>IF('7-Retail trade'!$AB$45="no, all goods sold in B&amp;M shops can be sold online","", "no, can also be sold online")</f>
        <v>no, can also be sold online</v>
      </c>
      <c r="D34" s="4" t="str">
        <f>IF('7-Retail trade'!$AB$95="yes (all/most non-prescription medicines)","", "no")</f>
        <v>no</v>
      </c>
    </row>
    <row r="41" spans="1:4" x14ac:dyDescent="0.25">
      <c r="A41" s="7" t="s">
        <v>441</v>
      </c>
      <c r="B41" s="1">
        <f>IF(LEFT(B43,14)="not applicable",1,COUNTA(B43:B44))</f>
        <v>2</v>
      </c>
      <c r="D41" s="1">
        <f>IF(LEFT(D43,14)="not applicable",1,COUNTA(D43:D44))</f>
        <v>2</v>
      </c>
    </row>
    <row r="42" spans="1:4" x14ac:dyDescent="0.25">
      <c r="A42" s="7" t="s">
        <v>442</v>
      </c>
      <c r="B42" s="1" t="s">
        <v>372</v>
      </c>
      <c r="D42" s="1" t="s">
        <v>448</v>
      </c>
    </row>
    <row r="43" spans="1:4" ht="34.5" x14ac:dyDescent="0.25">
      <c r="B43" s="4" t="str">
        <f>IF('7-Retail trade'!$AD$45="no, all goods sold in B&amp;M shops can be sold online","not applicable", "yes, can be sold only in B&amp;M shops")</f>
        <v>yes, can be sold only in B&amp;M shops</v>
      </c>
      <c r="D43" s="4" t="str">
        <f>IF('7-Retail trade'!$AD$95="yes (all/most non-prescription medicines)","not applicable (non-prescription medicines only sold in pharmacies)", "yes")</f>
        <v>yes</v>
      </c>
    </row>
    <row r="44" spans="1:4" ht="23" x14ac:dyDescent="0.25">
      <c r="B44" s="4" t="str">
        <f>IF('7-Retail trade'!$AD$45="no, all goods sold in B&amp;M shops can be sold online","", "no, can also be sold online")</f>
        <v>no, can also be sold online</v>
      </c>
      <c r="D44" s="4" t="str">
        <f>IF('7-Retail trade'!$AD$95="yes (all/most non-prescription medicines)","", "no")</f>
        <v>no</v>
      </c>
    </row>
    <row r="51" spans="1:4" x14ac:dyDescent="0.25">
      <c r="A51" s="7" t="s">
        <v>444</v>
      </c>
      <c r="B51" s="1">
        <f>IF(LEFT(B53,14)="not applicable",1,COUNTA(B53:B54))</f>
        <v>2</v>
      </c>
      <c r="D51" s="1">
        <f>IF(LEFT(D53,14)="not applicable",1,COUNTA(D53:D54))</f>
        <v>2</v>
      </c>
    </row>
    <row r="52" spans="1:4" x14ac:dyDescent="0.25">
      <c r="A52" s="7" t="s">
        <v>443</v>
      </c>
      <c r="B52" s="1" t="s">
        <v>372</v>
      </c>
      <c r="D52" s="1" t="s">
        <v>448</v>
      </c>
    </row>
    <row r="53" spans="1:4" ht="34.5" x14ac:dyDescent="0.25">
      <c r="B53" s="4" t="str">
        <f>IF('7-Retail trade'!$AG$45="no, all goods sold in B&amp;M shops can be sold online","not applicable", "yes, can be sold only in B&amp;M shops")</f>
        <v>yes, can be sold only in B&amp;M shops</v>
      </c>
      <c r="D53" s="4" t="str">
        <f>IF('7-Retail trade'!$AG$95="yes (all/most non-prescription medicines)","not applicable (non-prescription medicines only sold in pharmacies)", "yes")</f>
        <v>yes</v>
      </c>
    </row>
    <row r="54" spans="1:4" ht="23" x14ac:dyDescent="0.25">
      <c r="B54" s="4" t="str">
        <f>IF('7-Retail trade'!$AG$45="no, all goods sold in B&amp;M shops can be sold online","", "no, can also be sold online")</f>
        <v>no, can also be sold online</v>
      </c>
      <c r="D54" s="4" t="str">
        <f>IF('7-Retail trade'!$AG$95="yes (all/most non-prescription medicines)","", "no")</f>
        <v>no</v>
      </c>
    </row>
    <row r="61" spans="1:4" x14ac:dyDescent="0.25">
      <c r="A61" s="7" t="s">
        <v>350</v>
      </c>
      <c r="B61" s="1">
        <f>IF(LEFT(B63,14)="not applicable",1,COUNTA(B63:B64))</f>
        <v>2</v>
      </c>
      <c r="D61" s="1">
        <f>IF(LEFT(D63,14)="not applicable",1,COUNTA(D63:D64))</f>
        <v>2</v>
      </c>
    </row>
    <row r="62" spans="1:4" x14ac:dyDescent="0.25">
      <c r="A62" s="7" t="s">
        <v>445</v>
      </c>
      <c r="B62" s="1" t="s">
        <v>372</v>
      </c>
      <c r="D62" s="1" t="s">
        <v>448</v>
      </c>
    </row>
    <row r="63" spans="1:4" ht="34.5" x14ac:dyDescent="0.25">
      <c r="B63" s="4" t="str">
        <f>IF('7-Retail trade'!$AI$45="no, all goods sold in B&amp;M shops can be sold online","not applicable", "yes, can be sold only in B&amp;M shops")</f>
        <v>yes, can be sold only in B&amp;M shops</v>
      </c>
      <c r="D63" s="4" t="str">
        <f>IF('7-Retail trade'!$AI$95="yes (all/most non-prescription medicines)","not applicable (non-prescription medicines only sold in pharmacies)", "yes")</f>
        <v>yes</v>
      </c>
    </row>
    <row r="64" spans="1:4" ht="23" x14ac:dyDescent="0.25">
      <c r="B64" s="4" t="str">
        <f>IF('7-Retail trade'!$AI$45="no, all goods sold in B&amp;M shops can be sold online","", "no, can also be sold online")</f>
        <v>no, can also be sold online</v>
      </c>
      <c r="D64" s="4" t="str">
        <f>IF('7-Retail trade'!$AI$95="yes (all/most non-prescription medicines)","", "no")</f>
        <v>no</v>
      </c>
    </row>
    <row r="71" spans="1:4" x14ac:dyDescent="0.25">
      <c r="A71" s="7" t="s">
        <v>351</v>
      </c>
      <c r="B71" s="1">
        <f>IF(LEFT(B73,14)="not applicable",1,COUNTA(B73:B74))</f>
        <v>2</v>
      </c>
      <c r="D71" s="1">
        <f>IF(LEFT(D73,14)="not applicable",1,COUNTA(D73:D74))</f>
        <v>2</v>
      </c>
    </row>
    <row r="72" spans="1:4" x14ac:dyDescent="0.25">
      <c r="A72" s="7" t="s">
        <v>446</v>
      </c>
      <c r="B72" s="1" t="s">
        <v>372</v>
      </c>
      <c r="D72" s="1" t="s">
        <v>448</v>
      </c>
    </row>
    <row r="73" spans="1:4" ht="34.5" x14ac:dyDescent="0.25">
      <c r="B73" s="4" t="str">
        <f>IF('7-Retail trade'!$AL$45="no, all goods sold in B&amp;M shops can be sold online","not applicable", "yes, can be sold only in B&amp;M shops")</f>
        <v>yes, can be sold only in B&amp;M shops</v>
      </c>
      <c r="D73" s="4" t="str">
        <f>IF('7-Retail trade'!$AL$95="yes (all/most non-prescription medicines)","not applicable (non-prescription medicines only sold in pharmacies)", "yes")</f>
        <v>yes</v>
      </c>
    </row>
    <row r="74" spans="1:4" ht="23" x14ac:dyDescent="0.25">
      <c r="B74" s="4" t="str">
        <f>IF('7-Retail trade'!$A$45="no, all goods sold in B&amp;M shops can be sold online","", "no, can also be sold online")</f>
        <v>no, can also be sold online</v>
      </c>
      <c r="D74" s="4" t="str">
        <f>IF('7-Retail trade'!$AL$95="yes (all/most non-prescription medicines)","", "no")</f>
        <v>no</v>
      </c>
    </row>
    <row r="81" spans="1:4" x14ac:dyDescent="0.25">
      <c r="A81" s="7" t="s">
        <v>352</v>
      </c>
      <c r="B81" s="1">
        <f>IF(LEFT(B83,14)="not applicable",1,COUNTA(B83:B84))</f>
        <v>2</v>
      </c>
      <c r="D81" s="1">
        <f>IF(LEFT(D83,14)="not applicable",1,COUNTA(D83:D84))</f>
        <v>2</v>
      </c>
    </row>
    <row r="82" spans="1:4" x14ac:dyDescent="0.25">
      <c r="A82" s="7" t="s">
        <v>447</v>
      </c>
      <c r="B82" s="1" t="s">
        <v>372</v>
      </c>
      <c r="D82" s="1" t="s">
        <v>448</v>
      </c>
    </row>
    <row r="83" spans="1:4" ht="34.5" x14ac:dyDescent="0.25">
      <c r="B83" s="4" t="str">
        <f>IF('7-Retail trade'!$AN$45="no, all goods sold in B&amp;M shops can be sold online","not applicable", "yes, can be sold only in B&amp;M shops")</f>
        <v>yes, can be sold only in B&amp;M shops</v>
      </c>
      <c r="D83" s="4" t="str">
        <f>IF('7-Retail trade'!$AN$95="yes (all/most non-prescription medicines)","not applicable (non-prescription medicines only sold in pharmacies)", "yes")</f>
        <v>yes</v>
      </c>
    </row>
    <row r="84" spans="1:4" ht="23" x14ac:dyDescent="0.25">
      <c r="B84" s="4" t="str">
        <f>IF('7-Retail trade'!$AN$45="no, all goods sold in B&amp;M shops can be sold online","", "no, can also be sold online")</f>
        <v>no, can also be sold online</v>
      </c>
      <c r="D84" s="4" t="str">
        <f>IF('7-Retail trade'!$AN$95="yes (all/most non-prescription medicines)","", "no")</f>
        <v>no</v>
      </c>
    </row>
  </sheetData>
  <sheetProtection algorithmName="SHA-512" hashValue="cm96Nqy7hYo0/qN+6Msym3CmMJPzd9yWmRThTiwM/JG2+03OeubpgyQNJBHDHUjFahzOpg8vLMBavIDePrbGVQ==" saltValue="iPJVhX8BxUAsB+PEKlWgIA=="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31</vt:i4>
      </vt:variant>
    </vt:vector>
  </HeadingPairs>
  <TitlesOfParts>
    <vt:vector size="38" baseType="lpstr">
      <vt:lpstr>Country</vt:lpstr>
      <vt:lpstr>Sector classification </vt:lpstr>
      <vt:lpstr>READ ME</vt:lpstr>
      <vt:lpstr>7-Retail trade</vt:lpstr>
      <vt:lpstr>Database_n</vt:lpstr>
      <vt:lpstr>Lists</vt:lpstr>
      <vt:lpstr>Conditions</vt:lpstr>
      <vt:lpstr>ECO_2023_A</vt:lpstr>
      <vt:lpstr>ECO_2023_B</vt:lpstr>
      <vt:lpstr>ECO_2023_C</vt:lpstr>
      <vt:lpstr>ECO_2023_E</vt:lpstr>
      <vt:lpstr>ECO_2023_G</vt:lpstr>
      <vt:lpstr>ECO_2023_H</vt:lpstr>
      <vt:lpstr>ECO_2023_H_a</vt:lpstr>
      <vt:lpstr>ECO_2023_L</vt:lpstr>
      <vt:lpstr>ECO_2023_O</vt:lpstr>
      <vt:lpstr>ECO_2023_Q</vt:lpstr>
      <vt:lpstr>ECO_2023_R</vt:lpstr>
      <vt:lpstr>ECO_2023_S</vt:lpstr>
      <vt:lpstr>ECO_2023_T</vt:lpstr>
      <vt:lpstr>ECO_2023_U</vt:lpstr>
      <vt:lpstr>ECO_2023_V</vt:lpstr>
      <vt:lpstr>ECO_2023_W</vt:lpstr>
      <vt:lpstr>ECO_A</vt:lpstr>
      <vt:lpstr>ECO_B</vt:lpstr>
      <vt:lpstr>ECO_D</vt:lpstr>
      <vt:lpstr>ECO_E</vt:lpstr>
      <vt:lpstr>ECO_F</vt:lpstr>
      <vt:lpstr>ECO_G</vt:lpstr>
      <vt:lpstr>ECO_H</vt:lpstr>
      <vt:lpstr>ECO_I</vt:lpstr>
      <vt:lpstr>ECO_J</vt:lpstr>
      <vt:lpstr>ECO_K</vt:lpstr>
      <vt:lpstr>ECO_L</vt:lpstr>
      <vt:lpstr>ECO_M</vt:lpstr>
      <vt:lpstr>ECO_N</vt:lpstr>
      <vt:lpstr>ECO_O</vt:lpstr>
      <vt:lpstr>ECO_P</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koske_i</dc:creator>
  <cp:lastModifiedBy>DANITZ Eszter, ECO/SSD</cp:lastModifiedBy>
  <cp:lastPrinted>2017-09-04T14:19:40Z</cp:lastPrinted>
  <dcterms:created xsi:type="dcterms:W3CDTF">2012-05-29T16:37:01Z</dcterms:created>
  <dcterms:modified xsi:type="dcterms:W3CDTF">2024-07-05T13:44:01Z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2024-07-05T13:44:01Z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ae50bbc8-3f9c-46ca-84f3-bceb098fd574</vt:lpwstr>
  </property>
  <property fmtid="{D5CDD505-2E9C-101B-9397-08002B2CF9AE}" pid="8" name="MSIP_Label_0e5510b0-e729-4ef0-a3dd-4ba0dfe56c99_ContentBits">
    <vt:lpwstr>2</vt:lpwstr>
  </property>
</Properties>
</file>